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ЗМІНИ 1" sheetId="1" r:id="rId1"/>
    <sheet name="заходи 2013" sheetId="2" r:id="rId2"/>
  </sheets>
  <definedNames/>
  <calcPr fullCalcOnLoad="1"/>
</workbook>
</file>

<file path=xl/sharedStrings.xml><?xml version="1.0" encoding="utf-8"?>
<sst xmlns="http://schemas.openxmlformats.org/spreadsheetml/2006/main" count="1522" uniqueCount="461">
  <si>
    <t>на виконання Програми благоустрою міста Нетішина</t>
  </si>
  <si>
    <t>Найменування робіт</t>
  </si>
  <si>
    <t>Одиниця виміру</t>
  </si>
  <si>
    <t>Примітка</t>
  </si>
  <si>
    <t>До об’єктів міського благоустрою належать:</t>
  </si>
  <si>
    <t>1. Вулично-дорожня мережа (земляне полотно і проїзна частина вулиць, доріг, майданів, внутрішньоквартальних та інших</t>
  </si>
  <si>
    <t>проїздів, тротуари, пішохідні та велосипедні доріжки, вуличні автомобільні стоянки, водостічні та дренажні системи, труби</t>
  </si>
  <si>
    <t>та малі мости, які не є окремими інвентарними об’єктами, технічні засоби організації дорожнього руху, у тому числі системи</t>
  </si>
  <si>
    <t>керування рухом)</t>
  </si>
  <si>
    <t>1.</t>
  </si>
  <si>
    <t>4. Зелені насадження (парки, сквери, сади загального користування, зелені насадження на вулицях, дорогах, прибудинкових</t>
  </si>
  <si>
    <t>територіях та санітарно-захисних зонах)</t>
  </si>
  <si>
    <t>апаратура диспетчерського зв’язку, автоматика та телемеханіка)</t>
  </si>
  <si>
    <t>стінки, сходи, парапети, дренажі)</t>
  </si>
  <si>
    <t>сміттєпереробні заводи, громадські туалети, пункти приймання тварин, карантинні майданчики, кладовища для тварин)</t>
  </si>
  <si>
    <t>заправки водою поливально-мийних машин)</t>
  </si>
  <si>
    <t>9. Об’єкти благоустрою кладовищ</t>
  </si>
  <si>
    <t>Об’єм робіт</t>
  </si>
  <si>
    <t>№ п/п</t>
  </si>
  <si>
    <t xml:space="preserve"> Очистка проїжджої частини дорiг бiля бордюрiв вручну вiд</t>
  </si>
  <si>
    <t xml:space="preserve"> нанесеного грунту в рухаючий механiзм.</t>
  </si>
  <si>
    <t>Пр.Незалежностi</t>
  </si>
  <si>
    <t>Пр.Курчатова</t>
  </si>
  <si>
    <t>Вул.Будiвельникiв</t>
  </si>
  <si>
    <t>Вул.Миру</t>
  </si>
  <si>
    <t>Вул.Набережна</t>
  </si>
  <si>
    <t>Вул.Михайлова</t>
  </si>
  <si>
    <t>Вул.Шевченка</t>
  </si>
  <si>
    <t>Вул.Висоцького</t>
  </si>
  <si>
    <t>Вул.Варшавська</t>
  </si>
  <si>
    <t>Вул.Лiсова</t>
  </si>
  <si>
    <t>Вул.Старонетiшинська</t>
  </si>
  <si>
    <t>Вул.Снiгурi</t>
  </si>
  <si>
    <t>Вул.Космонавтiв</t>
  </si>
  <si>
    <t>10 м.</t>
  </si>
  <si>
    <t>Очищення від сміття та догляд за колодязями по місту</t>
  </si>
  <si>
    <t>Очищення дорожних знаків від бруду вручну</t>
  </si>
  <si>
    <t xml:space="preserve">Очищення від сміття та догляд за лівнеприймачами від грязі в ручну </t>
  </si>
  <si>
    <t>Видалення бур'яну біля бордюрів вручну</t>
  </si>
  <si>
    <t>Косіння трави, на узбіччях дороги вручну</t>
  </si>
  <si>
    <t>Посипання покриття протиожеледним матеріалом вручну з рухомого механізму /широкі тротуари/</t>
  </si>
  <si>
    <t>1шт</t>
  </si>
  <si>
    <t>100м2</t>
  </si>
  <si>
    <t>Алея між д/с№1,2,ЗОШ№1</t>
  </si>
  <si>
    <t>Район маг №5,8</t>
  </si>
  <si>
    <t>Алеї д/с№5,6,7,ЗОШ№3</t>
  </si>
  <si>
    <t xml:space="preserve"> Навантаження матерiалiв (піску) на транспортні засоби вручну</t>
  </si>
  <si>
    <t>л/год</t>
  </si>
  <si>
    <t>10м</t>
  </si>
  <si>
    <t>м</t>
  </si>
  <si>
    <t>3. Побутове та комунальне обладнання територій житлової забудови (сміттєзбірники, майданчики для сушіння білизни, відпочинку населення, дитячих забав і спортивних ігор, проведення культурно-масових заходів та інші)</t>
  </si>
  <si>
    <t>шт.</t>
  </si>
  <si>
    <t>м2</t>
  </si>
  <si>
    <t>Поливання деревно-чагарникових насаджень у пристовбурнi ямки</t>
  </si>
  <si>
    <t>Видалення сiкатором порослi дерев</t>
  </si>
  <si>
    <t>Обкопування дерев на зиму</t>
  </si>
  <si>
    <t>Вiдгортання землi вiд дерев</t>
  </si>
  <si>
    <t>Підгортання грунтом дерев на висоту конуса, до 20см</t>
  </si>
  <si>
    <t>шт</t>
  </si>
  <si>
    <t>Обробка блактних  і звичйних ялин в зимовий період /приготування розчину/</t>
  </si>
  <si>
    <t>м3</t>
  </si>
  <si>
    <t xml:space="preserve">Ручна стрижка живоплоту вiком бiльше  5 рокiв  з землi </t>
  </si>
  <si>
    <t>Очищення квiтникiв вiд стебел квiткових рослин</t>
  </si>
  <si>
    <t>Прополювання квiтникiв з розпушуванням грунту при середнiй забур"яненостi</t>
  </si>
  <si>
    <t>Поливання рослин у квiтниках зi шлангу довжиною до 40м</t>
  </si>
  <si>
    <t>Сiвба насiнням однорiчних квiтiв з загортанням землею</t>
  </si>
  <si>
    <t xml:space="preserve">Збирання сирцю насіння однорічних і дворічних  квіткових рослин </t>
  </si>
  <si>
    <t>1кг.</t>
  </si>
  <si>
    <t>Очищення насіння квіткових рослин однорічних дворічних</t>
  </si>
  <si>
    <t>Влаштування ямок глибиною до 10см</t>
  </si>
  <si>
    <t xml:space="preserve">Навантаження на автотранспорт сміття </t>
  </si>
  <si>
    <t>Огляд та охорона зелених насаджень</t>
  </si>
  <si>
    <t>Прибирання пам"ятників</t>
  </si>
  <si>
    <t>-</t>
  </si>
  <si>
    <t>7. Об’єкти благоустрою та прибирання міст (зливні станції, полігони для твердих побутових відходів, сміттєперевантажувальні станції,</t>
  </si>
  <si>
    <t>8. Гідротехнічні та протизсувні споруди (штучні та природні водойми, дамби, греблі, пірси, берегові укріплення, набережні та підпірні</t>
  </si>
  <si>
    <t>8.1. Споруди водопостачання (насосні станції біля водойм для поливу, пожежні водойми, гідранти, шахтні та механічні колодязі, пункти</t>
  </si>
  <si>
    <t>8.2. Пляжі та переправи (обладнання пляжів, помости, пристані, плавучі засоби)</t>
  </si>
  <si>
    <t xml:space="preserve">Прибирання  газонів від випадкового сміття </t>
  </si>
  <si>
    <t xml:space="preserve">Очистка металевих  урн від  сміття </t>
  </si>
  <si>
    <t>Вигрібання сміття на газонах  /весна/</t>
  </si>
  <si>
    <t>Очищення від піску:</t>
  </si>
  <si>
    <t xml:space="preserve">            - газонів при шарі до 10см</t>
  </si>
  <si>
    <t xml:space="preserve">            - живоплоту</t>
  </si>
  <si>
    <t>Навантаження  піску  вручну</t>
  </si>
  <si>
    <t>т</t>
  </si>
  <si>
    <t>Навантаження побутового   сміття  вручну</t>
  </si>
  <si>
    <t>Навантаження   листя    вручну</t>
  </si>
  <si>
    <t>Перенесення вантажу на віддаль понад 50м</t>
  </si>
  <si>
    <t xml:space="preserve">Прибирання паркової зони </t>
  </si>
  <si>
    <t>Прибирання сміття в лісосмузі ЖЕД №4</t>
  </si>
  <si>
    <t>Видалення трави та бур"яну між тротуарною плиткою</t>
  </si>
  <si>
    <t>Видалення бур"яну біля огорожі</t>
  </si>
  <si>
    <t>Вигрібання  сміття та опавшого листя на газонах/осінь/</t>
  </si>
  <si>
    <t xml:space="preserve">Очищення доріжок від снігу вручну, переходи </t>
  </si>
  <si>
    <t>між широкими тротуарами та біля лавок:</t>
  </si>
  <si>
    <t xml:space="preserve">             - пухкого при товщині шару до 10см</t>
  </si>
  <si>
    <t xml:space="preserve">             - щільного  при товщині шару до 10см</t>
  </si>
  <si>
    <t>Посипання тротуарів  піском</t>
  </si>
  <si>
    <t>Змітання  снігу  з лавок при товщ.шару до 10см</t>
  </si>
  <si>
    <t>Непередбачені роботи</t>
  </si>
  <si>
    <t>Поточний ремонт ;</t>
  </si>
  <si>
    <t>Прибирання приміщень на 2-му поверсі</t>
  </si>
  <si>
    <t>Прибирання приміщень на 1-му поверсі</t>
  </si>
  <si>
    <t>Прибирання будок</t>
  </si>
  <si>
    <t xml:space="preserve">Прибирання території вольєрів </t>
  </si>
  <si>
    <t>Дезинфекція  приміщень,території вольєрів</t>
  </si>
  <si>
    <t>Прибирання території за вольєрами</t>
  </si>
  <si>
    <t>Перенесення води / віддаль  300м/</t>
  </si>
  <si>
    <t>л</t>
  </si>
  <si>
    <t>Посипання піском  території вольєрів</t>
  </si>
  <si>
    <t xml:space="preserve">Годування    тварин </t>
  </si>
  <si>
    <t>Приготування їжі тваринам</t>
  </si>
  <si>
    <t>Погрузка сміття вручну</t>
  </si>
  <si>
    <t xml:space="preserve">          Міський   фонтан </t>
  </si>
  <si>
    <t xml:space="preserve">Прибирання  бетонних доріжок </t>
  </si>
  <si>
    <t>Сапування трави між тротуарною плиткою</t>
  </si>
  <si>
    <t xml:space="preserve">Очистка  доріжок від снігу,який щойно випав  </t>
  </si>
  <si>
    <t xml:space="preserve">       - щільного снігу</t>
  </si>
  <si>
    <t xml:space="preserve">Очищення   фонтану від мулових відкладень </t>
  </si>
  <si>
    <t>т.</t>
  </si>
  <si>
    <t xml:space="preserve">Очистка урн </t>
  </si>
  <si>
    <t xml:space="preserve">Прибирання сміття на тротуарних доріжках </t>
  </si>
  <si>
    <t xml:space="preserve">Очистка  урн  </t>
  </si>
  <si>
    <t xml:space="preserve">                Старе  кладовище</t>
  </si>
  <si>
    <t>Косіння  трави вручну</t>
  </si>
  <si>
    <t>Вирубування самосійних дерев(порослі) з д. 5см</t>
  </si>
  <si>
    <t>10шт</t>
  </si>
  <si>
    <t xml:space="preserve"> Навантаження  сміття вручну</t>
  </si>
  <si>
    <t xml:space="preserve">Прибирання території кладовища  від випадкового сміття </t>
  </si>
  <si>
    <t xml:space="preserve">Очистка від снігу,який щойно випав </t>
  </si>
  <si>
    <t xml:space="preserve">               Нове  кладовище</t>
  </si>
  <si>
    <t xml:space="preserve">Косіння  трави  вручну </t>
  </si>
  <si>
    <t xml:space="preserve">Прибирання широких доріг </t>
  </si>
  <si>
    <t xml:space="preserve">Прибирання вузької та широкої алеї </t>
  </si>
  <si>
    <t xml:space="preserve">  -   вiд снiгу,який щойно випав                            </t>
  </si>
  <si>
    <t>Навантаження  сміття вручну</t>
  </si>
  <si>
    <t xml:space="preserve">Посипання тротуарних доріжок піском </t>
  </si>
  <si>
    <t xml:space="preserve">Прибирання сміття на території кладовища  </t>
  </si>
  <si>
    <t>Догляд та охорона території кладовища</t>
  </si>
  <si>
    <t>Вартість робіт всього   по  утриманню  та  ремонту  доріг, мостів  та  тротуарів</t>
  </si>
  <si>
    <t>5.      Малі архітектурні споруди (лави, урни, навіси на зупинках громадського транспорту, паркани, огорожі, альтанки, декоративні</t>
  </si>
  <si>
    <t>6.      Вуличне освітлення та зовнішні електромережі (електричне обладнання, у тому числі лінії електропередач напругою до 1000 В,</t>
  </si>
  <si>
    <t>Очищення автобусних зупинок та автостоянок від сміття і бруду</t>
  </si>
  <si>
    <t>1т</t>
  </si>
  <si>
    <t xml:space="preserve"> -</t>
  </si>
  <si>
    <t xml:space="preserve">              -</t>
  </si>
  <si>
    <t>Біління бордюр квіткових клумб</t>
  </si>
  <si>
    <t>1 дерево</t>
  </si>
  <si>
    <t>Ремонтні роботи біля пам"ятника с.Нетішин</t>
  </si>
  <si>
    <t>Ремонтні роботи біля пам"ятника с.Солов"є</t>
  </si>
  <si>
    <t>скульптури та композиції, пам’ятники, обладнання дитячих та спортивних майданчиків, вази для квітів, фонтани та декоративні басейни)</t>
  </si>
  <si>
    <t>Електроенергія на вуличне освітлення</t>
  </si>
  <si>
    <t>Вартість робіт всього  по  утриманню та ремонту  зелених  насаджень</t>
  </si>
  <si>
    <t>ЗАТВЕРДЖЕНО</t>
  </si>
  <si>
    <t>сесії міської ради</t>
  </si>
  <si>
    <t>№_____________</t>
  </si>
  <si>
    <t>рішенням_________________</t>
  </si>
  <si>
    <t>1м3</t>
  </si>
  <si>
    <t>Перевірка кріплення світильників</t>
  </si>
  <si>
    <t xml:space="preserve">Перевірка і випробрвування </t>
  </si>
  <si>
    <t>регулюючого апарату</t>
  </si>
  <si>
    <t>Опори залізобетонні</t>
  </si>
  <si>
    <t>Огляд та перевірка стану опори,</t>
  </si>
  <si>
    <t>Нумерація опор</t>
  </si>
  <si>
    <t>Опори металеві</t>
  </si>
  <si>
    <t>Огляд та перевірка стану опори</t>
  </si>
  <si>
    <t>Електрична мережа кабельна</t>
  </si>
  <si>
    <t>Огляд і профілактичний  ремонт,</t>
  </si>
  <si>
    <t>Виконуючий пункт ТК РП</t>
  </si>
  <si>
    <t>чистка апаратури,перевірка реле,</t>
  </si>
  <si>
    <t>Пункт включення  /шафа/</t>
  </si>
  <si>
    <t>1 світ</t>
  </si>
  <si>
    <t>1 опора</t>
  </si>
  <si>
    <t>1 км</t>
  </si>
  <si>
    <t>1 ВП</t>
  </si>
  <si>
    <t>1ПВ</t>
  </si>
  <si>
    <t>1км</t>
  </si>
  <si>
    <t>Очищення пляжу від випадкового сміття</t>
  </si>
  <si>
    <t>Очищення газонів від випадкового сміття</t>
  </si>
  <si>
    <t>Ремонтні роботи біля пам"ятника загиблим єврейським юнакам та дівчатам</t>
  </si>
  <si>
    <t>Дільниця №1</t>
  </si>
  <si>
    <t>Дільниця №2</t>
  </si>
  <si>
    <t>Дільниця №3</t>
  </si>
  <si>
    <t>Дільниця №4</t>
  </si>
  <si>
    <t>Прибирання снігу та льоду на автобусних зупинках,автостоянках,на узбіччі дороги</t>
  </si>
  <si>
    <t>Розмітка пішохідних переходів</t>
  </si>
  <si>
    <t>Вартість робіт  по  утриманню  та ремонту кладовища</t>
  </si>
  <si>
    <t>від _____________________ 2011р</t>
  </si>
  <si>
    <t>Ремонт спортивного майданчика по вул Варшавська</t>
  </si>
  <si>
    <t>Разом   по  благоустрою міста</t>
  </si>
  <si>
    <t>Кошторис</t>
  </si>
  <si>
    <t>Норма год на од вимір</t>
  </si>
  <si>
    <t>Періодичність</t>
  </si>
  <si>
    <t>Вартість послуг /грн/</t>
  </si>
  <si>
    <t>Чергування в  святкові дні при зимовому  утриманні доріг</t>
  </si>
  <si>
    <t>Разом</t>
  </si>
  <si>
    <t>АГП - 22 - роботи по обрізці дерев,зняття омели</t>
  </si>
  <si>
    <t>Т-16 - перевезення вапна,матеріалів,води</t>
  </si>
  <si>
    <t>КО- 713 - полив зелених насаджень</t>
  </si>
  <si>
    <t>Т-16 -Очищення доріг,широких тротуарів від снігу</t>
  </si>
  <si>
    <t>ЗІЛ - Перевезення піску</t>
  </si>
  <si>
    <t>Т-16 - перевезення вапна,фарби,лавок,бруса</t>
  </si>
  <si>
    <t>ТО - 30 - погрузка  сміття,піску</t>
  </si>
  <si>
    <t>АГП-22  - Обслуговування та ремонт мереж вуличного освітлення</t>
  </si>
  <si>
    <t>САК зварювальні роботи</t>
  </si>
  <si>
    <t xml:space="preserve">Т-40 - вивіз сміття </t>
  </si>
  <si>
    <t>Монтаж та демонтаж новорічної ялинки</t>
  </si>
  <si>
    <t>Т-16 Підмітання доріг,широких тротуарів весняно-осінній період</t>
  </si>
  <si>
    <t>Т- 150 (РУМ) посипання доріг протиожеледним мтеріалом в зимовий період</t>
  </si>
  <si>
    <t>Т-40 -Посипання широких тротуарів протиожеледним матеріалом в зимовий період</t>
  </si>
  <si>
    <t>м/год</t>
  </si>
  <si>
    <t>Доставка монтаж демонтаж міської новорічної ялинки</t>
  </si>
  <si>
    <t>Встановлення  прапорців</t>
  </si>
  <si>
    <t>Непередбачені    роботи  /крім того/</t>
  </si>
  <si>
    <t>Монтаж  естрадної  сцени</t>
  </si>
  <si>
    <t>КО-713 - Очищення доріг від пилу та бруду автополивальною машиною,миття біотуалетів</t>
  </si>
  <si>
    <t>Всього трудовитрат /л/год/</t>
  </si>
  <si>
    <t>ЗІЛ -  завезення рослинного грунту</t>
  </si>
  <si>
    <t>Поточний ремонт  на пляжі</t>
  </si>
  <si>
    <t>Встановлення  біотуалетів</t>
  </si>
  <si>
    <t>Дорога до нового кладовища</t>
  </si>
  <si>
    <t>Дорога до хлібзаводу</t>
  </si>
  <si>
    <t>Вул Підгірна</t>
  </si>
  <si>
    <t>Очищення територіі на узбіччі дороги від випадкового сміття при</t>
  </si>
  <si>
    <t xml:space="preserve">Обрізка та прорідження кущів </t>
  </si>
  <si>
    <t>Обрізка та прорідження сухого гілля на деревах</t>
  </si>
  <si>
    <t>великій засміченості       /дорога до сміттєзвалища/</t>
  </si>
  <si>
    <t>Посипання покриття протиожеледним матеріалом вручну з рухомого механізму /внутрідворові вулиці та автостоянки/</t>
  </si>
  <si>
    <t>ТО-30  - видаленя аврійних дерев,погрузка  зрізаних дерев</t>
  </si>
  <si>
    <t>Вартість робіт всього  по утриманню  мереж зовнішнього освітлення</t>
  </si>
  <si>
    <t>Вартість робіт  всього  по  утриманню  безпритульних тварин</t>
  </si>
  <si>
    <t>Огляд і ремонт замків люка</t>
  </si>
  <si>
    <t>правильність регулювання контактної системи і стан котушок</t>
  </si>
  <si>
    <t>Огляд і профілактичний  ремонт</t>
  </si>
  <si>
    <t xml:space="preserve"> Очищення проїжджої частини дорiг,тротуарних доріжок бiля бордюрiв </t>
  </si>
  <si>
    <t>пр Незалежності</t>
  </si>
  <si>
    <t>вул Будівельників</t>
  </si>
  <si>
    <t>Прибирання стоянки від сміття</t>
  </si>
  <si>
    <t>Т-40- Вивіз сміття,піску, завезення гілля берези для виготовлення  віників</t>
  </si>
  <si>
    <t>МТЗ - 80 -        вивіз сухого  гілля,      відведення захисної межі в лісі, викошування газонів міста</t>
  </si>
  <si>
    <t>Облуговування мереж  вуличного  освітлення</t>
  </si>
  <si>
    <t>Ремонтні роботи  на кладовищі</t>
  </si>
  <si>
    <t xml:space="preserve"> Очищення лiвнезбiрникiв вiд сніг  вручну  при товщині снігового покрову до 0,25 м) </t>
  </si>
  <si>
    <t xml:space="preserve"> Прочистка  світильників</t>
  </si>
  <si>
    <t>Пункт  приймання безпритульних  тварин</t>
  </si>
  <si>
    <t>Розрахунок</t>
  </si>
  <si>
    <t>Т-156 - Погрузка піску на автранспорт</t>
  </si>
  <si>
    <t>ГАЗ-33 -   Перевезення робітників,матеріалів,інструментів</t>
  </si>
  <si>
    <t>Т-25 - Превезення зварювального апарату,матеріалів,вивіз сміття</t>
  </si>
  <si>
    <t>ТО-30 - Погрузка сміття, піску,відсіву,підготовка пісчано-сольової суміші</t>
  </si>
  <si>
    <t>АГП 22 - наклеювання бігбордів,плакатів,монтаж сцени,ремонт в"їздних знаків</t>
  </si>
  <si>
    <t>Компресор - Демонтаж бетонного покриття</t>
  </si>
  <si>
    <t>Т-40 -  вивіз листя,гілля, ,завезення гілля  берези для виготовлення віників</t>
  </si>
  <si>
    <t>Газ -33  - перевезення садженців дерев,розсади,матеріалів,перевезення робітників</t>
  </si>
  <si>
    <t>ТО- 30 погрузка  сміття, піску</t>
  </si>
  <si>
    <t>Видалення трави та бур"яну  біля  бордюра</t>
  </si>
  <si>
    <t>Збір харчових відходів по д/с,школах,МСЧ№4</t>
  </si>
  <si>
    <t>Т-40 -вивіз сміття,листя,сіна,завезення піску</t>
  </si>
  <si>
    <t>ТО-30 - погрузка сміття,піску</t>
  </si>
  <si>
    <t>МТЗ-80 вивіз  сміття,викошування трави</t>
  </si>
  <si>
    <t>ЗІЛ  - Завезення піску</t>
  </si>
  <si>
    <t>МТЗ- 80 -вивіз сміття,листя,сіна,завезення  піску</t>
  </si>
  <si>
    <t>Прибирання територіі міста</t>
  </si>
  <si>
    <t xml:space="preserve">  ЗАХОДИ</t>
  </si>
  <si>
    <t xml:space="preserve">Разом   </t>
  </si>
  <si>
    <t>Перевірка стану освітлення   в  вечірниі час</t>
  </si>
  <si>
    <t>Поточний ремонт  мереж вуличного освітлення</t>
  </si>
  <si>
    <t>випробовування кабеля</t>
  </si>
  <si>
    <t>Біління  бордюр по місту</t>
  </si>
  <si>
    <t>ТО-30 - Чистка доріг від снігу,погрузка снігу на автронспорт</t>
  </si>
  <si>
    <t>1.   Ручні  роботи</t>
  </si>
  <si>
    <t>Копання ущільнених грунтів на глибину ,см до 15 на легких грунтах</t>
  </si>
  <si>
    <t xml:space="preserve">Розрівнювання скопаної поверхні  з  ощищенням  грунту / середнього/ </t>
  </si>
  <si>
    <t>Влаштування клумб і рабаток  з висотою насипного шару ,м 0,2</t>
  </si>
  <si>
    <t>1.2. Утримання  зелених насаджень</t>
  </si>
  <si>
    <t xml:space="preserve">                  1.2.3.  Догляд  зв  квітниками і газонами </t>
  </si>
  <si>
    <t xml:space="preserve">       1.2.6.   Догляд  за  деревно- чагарниковими насадженнями  </t>
  </si>
  <si>
    <t>Влаштування пристовбурних ямок  і канавок для поливу дерев</t>
  </si>
  <si>
    <t>Влаштування пристовбурних ямок  і канавок для поливу   живоплоту</t>
  </si>
  <si>
    <t>Поливання деревно-чагарникових насаджень в канавки</t>
  </si>
  <si>
    <t>Прополювання пристовбурних ямок бiля листяних  дерев і неколючих чагарників</t>
  </si>
  <si>
    <t>Підгортання грунтом  чагарників  на висоту конуса, до 20см</t>
  </si>
  <si>
    <t>Вiдгортання землi вiд  чагарників</t>
  </si>
  <si>
    <t>Зв"язування кущів</t>
  </si>
  <si>
    <t>Розв"язування кущів</t>
  </si>
  <si>
    <t>Струшування снігу з дерев  висотою до 3х м</t>
  </si>
  <si>
    <t>Обкопування  чагарників на зиму</t>
  </si>
  <si>
    <t>Заготівля березових гілок  та в"язання    віників</t>
  </si>
  <si>
    <t>1.2.7.   Обрізування та прорідження деревно-чагарниковмх насаджень</t>
  </si>
  <si>
    <t xml:space="preserve">Омолодження живоплоту  дерево-чагарникових порід м"ягколистяних з обрізування м пагонів до 70% </t>
  </si>
  <si>
    <t>Прочищення живоплоту  деревно-чагарникових порід віком більше 5 років м"ягколистяних з обрізування ножівкою і сікатором</t>
  </si>
  <si>
    <t xml:space="preserve">Збирання зрізаного гілля твердолистяних і м"ягколистяних порід </t>
  </si>
  <si>
    <t xml:space="preserve">  1.2.9. Боротьба з шкідниками та хворобами зелених насаджень</t>
  </si>
  <si>
    <t>Зняття омели  з дерев з драбини пр кількості кущів на дереві до 10шт</t>
  </si>
  <si>
    <t>дер</t>
  </si>
  <si>
    <t xml:space="preserve">1.2.11.   Очищення територіі озеленення </t>
  </si>
  <si>
    <t>Очищення площі  від сухостійних, хворих і аварійних дерев. Звалювання  дерев вручну з обрубуванням гілок  і розкряжуванням хлистів на дрова</t>
  </si>
  <si>
    <t>1.2.11.3.Корчування пнів</t>
  </si>
  <si>
    <t>Корчування пнів  вручну  в лунках діаметр  пня до 30см</t>
  </si>
  <si>
    <t>1.2.11.4. Різні роботи  з очищення територіі озеленення</t>
  </si>
  <si>
    <t>Збирання  гілок та порубочних ркшток після звалювання дерев  листяних порід</t>
  </si>
  <si>
    <t>Збирання  гілок та порубочних ркшток після звалювання дерев   хвойних порід порід</t>
  </si>
  <si>
    <t>1.3.2.  Вирощування квіткових  рослин у відкритому грунті</t>
  </si>
  <si>
    <t>м/п</t>
  </si>
  <si>
    <t>Розпушування в рядках з прополюванням бур"янів на грунтах при середній забур"яненості</t>
  </si>
  <si>
    <t>Суцільне розпушування  грунту  з прополюванням бур"янів на середніх  грунтах при середній забур"яненості</t>
  </si>
  <si>
    <t xml:space="preserve">Проріджування однорічних квіткових рослин  з розпушуванням і прополюванням на грунтах середніх при середній  забур"яненості. </t>
  </si>
  <si>
    <t>1.3.10.1. Збирання сирцю насіння</t>
  </si>
  <si>
    <t>1.3.10.2.  Очищення насіння</t>
  </si>
  <si>
    <t>1.6..1.  Навантажувально-розвантажувальні роботи</t>
  </si>
  <si>
    <t>Навантаження   вантажів господарського призначення  на автотранспорт: вапна</t>
  </si>
  <si>
    <t>Розвантаження вантажів господарського призначеннч - вапно</t>
  </si>
  <si>
    <t>2.1.4.  Викошування газонів газонокосарками "Хускварна"</t>
  </si>
  <si>
    <t>Комбіноване викошування газонів при кількості  дерев, чагарників шт/га: до 50</t>
  </si>
  <si>
    <t xml:space="preserve"> РАЗОМ</t>
  </si>
  <si>
    <t>Поточний  ремонт</t>
  </si>
  <si>
    <t>Транспортні  витрати</t>
  </si>
  <si>
    <t xml:space="preserve">Підмітання  територій </t>
  </si>
  <si>
    <t>Згрібання трави з газонів після косіння   газонів</t>
  </si>
  <si>
    <t xml:space="preserve">Посипання тротуарів  піском взимку </t>
  </si>
  <si>
    <t>Навантаження   листя ,сміття   вручну</t>
  </si>
  <si>
    <t>Спортивний майданчик</t>
  </si>
  <si>
    <t>Прибирання біотуалетів</t>
  </si>
  <si>
    <t>Разом обслуговування</t>
  </si>
  <si>
    <t xml:space="preserve">ГАЗ- 33 перевезення  людей.матеріалів, інструментів </t>
  </si>
  <si>
    <t>Т-40 -  вивіз  сміття  ,завезення гілля  берези для виготовлення віників</t>
  </si>
  <si>
    <t>Т-25 - Перевезення харчових відходів  для безпритульних тварин, відлов тварин</t>
  </si>
  <si>
    <t>Т-40- Вивіз сміття,завезення  води</t>
  </si>
  <si>
    <t>ТО-30 - Погрузка сміття</t>
  </si>
  <si>
    <t>ТО-30 - планування піску</t>
  </si>
  <si>
    <t>ЗІЛ -  завезення піску</t>
  </si>
  <si>
    <t>Вартість  робіт  всього по утриманню та ремонту пляжу</t>
  </si>
  <si>
    <t xml:space="preserve">ГАЗ- 33 перевезення   робітників, матеріалів, інструментів </t>
  </si>
  <si>
    <t>Обслуговування  пляжу</t>
  </si>
  <si>
    <t>Вирізування сухого гілля  на деревах та кущах</t>
  </si>
  <si>
    <t>Садіння дерев</t>
  </si>
  <si>
    <t xml:space="preserve"> Біління дерев</t>
  </si>
  <si>
    <t>Посадка  кущів</t>
  </si>
  <si>
    <t>Посадка квітів</t>
  </si>
  <si>
    <t>Сівба  квітів</t>
  </si>
  <si>
    <t>Посів  газонів</t>
  </si>
  <si>
    <t>Засипка ям, траншей піском вручну, на грунтових дорогах вул Млинова,пр.Зелений</t>
  </si>
  <si>
    <t>Обвідний канал</t>
  </si>
  <si>
    <t>Прибирання від сміття бетонноі доріжки</t>
  </si>
  <si>
    <t>Видалення трави та бур"яну  біля бордюра</t>
  </si>
  <si>
    <t>Погрузка  вантажу  вручну</t>
  </si>
  <si>
    <t>Прибирання  сміття  на пішохідних містках</t>
  </si>
  <si>
    <t>2. Штучні споруди на вулично-дорожній мережі (мости, естакади, шляхопроводи, транспортні та пішохідні містки, тунелі)</t>
  </si>
  <si>
    <t>10шт.</t>
  </si>
  <si>
    <t>Посипання піском взимку пішохідних містків</t>
  </si>
  <si>
    <t xml:space="preserve">       - щільного снігу </t>
  </si>
  <si>
    <t xml:space="preserve">Очистка  пішохідних містків від снігу  який щойно  випав </t>
  </si>
  <si>
    <t>Очищення пішохідних тротуарів  від  снігу  вручну по вул.Снігурі,Космонавтів</t>
  </si>
  <si>
    <t>Електроенергія для  обслуговування   фонтану</t>
  </si>
  <si>
    <t>Обрізка  гілля на деревах</t>
  </si>
  <si>
    <t>1д</t>
  </si>
  <si>
    <t>Вартість робіт всього  по обслуговуванні пляжу</t>
  </si>
  <si>
    <t>Вартість робіт всього  по  утриманню   кладовища</t>
  </si>
  <si>
    <t>Вартість робіт всього  по прибиранню  та ремонту територіі благоустрою міста</t>
  </si>
  <si>
    <t>Вартість робіт всього  по  утриманню   зелених  насаджень</t>
  </si>
  <si>
    <t xml:space="preserve">Вартість робіт всього   по  утриманню   доріг  </t>
  </si>
  <si>
    <t>Вартість робіт всього  по утриманню та ремонту  мереж зовнішнього освітлення</t>
  </si>
  <si>
    <t>на 2013 рік</t>
  </si>
  <si>
    <t>Бетонування  пішохідних тротуарів</t>
  </si>
  <si>
    <t>Встановлення  дорожніх знаків</t>
  </si>
  <si>
    <t>В"їздний знак зі сторони Славути</t>
  </si>
  <si>
    <t>В"їздний знак зі сторони Острога</t>
  </si>
  <si>
    <t>Ремонт елементів зменшення швидкості</t>
  </si>
  <si>
    <t>Встановлення  лівневих решіток</t>
  </si>
  <si>
    <t>Бетонна доріжка  від м,Нетішин до ХАЕС</t>
  </si>
  <si>
    <t>Поточний ремонт   по  вул  Космонавтів</t>
  </si>
  <si>
    <t>Поточний ремонт пр. Зелений</t>
  </si>
  <si>
    <t>Поточний ремонт   по вул Млинова</t>
  </si>
  <si>
    <t>Закріплення дорожних знаків</t>
  </si>
  <si>
    <t>Ремонт, фарбування моста по вул Незалежності</t>
  </si>
  <si>
    <t>Ремонт, фарбування моста по вул Будільників</t>
  </si>
  <si>
    <t>Ремонт пішохідного мосту через р.Горинь</t>
  </si>
  <si>
    <t>Автобусна зупинка по пр-ту Незалежності</t>
  </si>
  <si>
    <t>Наклеювання плакатів на бігборди</t>
  </si>
  <si>
    <t>Фарбування сигнальних стовпчиків</t>
  </si>
  <si>
    <t>Забивання тріщин бітумом</t>
  </si>
  <si>
    <t>Кошт №583</t>
  </si>
  <si>
    <t xml:space="preserve"> №584</t>
  </si>
  <si>
    <t xml:space="preserve"> №585</t>
  </si>
  <si>
    <t xml:space="preserve"> №586</t>
  </si>
  <si>
    <t xml:space="preserve"> №587</t>
  </si>
  <si>
    <t xml:space="preserve"> №589</t>
  </si>
  <si>
    <t xml:space="preserve"> №591</t>
  </si>
  <si>
    <t xml:space="preserve"> №592</t>
  </si>
  <si>
    <t xml:space="preserve"> №593</t>
  </si>
  <si>
    <t xml:space="preserve"> №594</t>
  </si>
  <si>
    <t xml:space="preserve"> №595</t>
  </si>
  <si>
    <t xml:space="preserve"> №596</t>
  </si>
  <si>
    <t xml:space="preserve"> №597</t>
  </si>
  <si>
    <t xml:space="preserve"> №600</t>
  </si>
  <si>
    <t xml:space="preserve"> №601</t>
  </si>
  <si>
    <t xml:space="preserve"> №602</t>
  </si>
  <si>
    <t xml:space="preserve"> №603</t>
  </si>
  <si>
    <t xml:space="preserve"> №605</t>
  </si>
  <si>
    <t>Кошт№604</t>
  </si>
  <si>
    <t>Разом  поточний ремонт</t>
  </si>
  <si>
    <t>Кошт №582</t>
  </si>
  <si>
    <t>Улаштування та ремонт металевої огорожі</t>
  </si>
  <si>
    <t xml:space="preserve"> №599</t>
  </si>
  <si>
    <t xml:space="preserve"> №590</t>
  </si>
  <si>
    <t>Кошт№583-1</t>
  </si>
  <si>
    <t>Кошт №588</t>
  </si>
  <si>
    <t>Кошт №637</t>
  </si>
  <si>
    <t xml:space="preserve">Ямковий поточний  ремонт дороги </t>
  </si>
  <si>
    <t>Капітальний ремонт  вул Лісова</t>
  </si>
  <si>
    <t>Кошт№631</t>
  </si>
  <si>
    <t xml:space="preserve"> Поточний  ремонт  вулично дорожньої мережі  КПНМРЖКО</t>
  </si>
  <si>
    <t xml:space="preserve"> вручну від  нанесеного грунту в рухаючий механiзм, на мостах</t>
  </si>
  <si>
    <t xml:space="preserve"> Очищення   тротуарних доріжок від снігу  та льоду,  на  мостах</t>
  </si>
  <si>
    <t>Очищення обвідного каналу від сміття,фітопланктона,водорослів</t>
  </si>
  <si>
    <t>№638</t>
  </si>
  <si>
    <t>Насосна  міського фонтану</t>
  </si>
  <si>
    <t>Ремонт, фарбування лавок та встановлення урн для  сміття по місту</t>
  </si>
  <si>
    <t>Ремонт, фарбування лавок та встановлення урн для  сміття біля фонтану</t>
  </si>
  <si>
    <t>Кошт№648</t>
  </si>
  <si>
    <t>Поточний ремонт на обвідному каналі</t>
  </si>
  <si>
    <t>Поточний ремонт на пішохідних містках</t>
  </si>
  <si>
    <t xml:space="preserve"> №606</t>
  </si>
  <si>
    <t xml:space="preserve"> №598-1,2,3</t>
  </si>
  <si>
    <t>Кошт№639</t>
  </si>
  <si>
    <t>Кошт №641</t>
  </si>
  <si>
    <t>Поточний ремонт підпірної стіни по вул Будівельників,  Лісова</t>
  </si>
  <si>
    <t>Поточний ремонт підпірної стіни по вул Будівельників  / прапор Незалежності /</t>
  </si>
  <si>
    <t>Вартість робіт  по прибиранню   територіі благоустрою міста</t>
  </si>
  <si>
    <t>Кошт№649</t>
  </si>
  <si>
    <t>Розмітка дороги</t>
  </si>
  <si>
    <t>Разом   поточний ремнт</t>
  </si>
  <si>
    <t>Інвентаризація зелених насаджень міста</t>
  </si>
  <si>
    <t>Придбання персонального  комп"ютера</t>
  </si>
  <si>
    <t xml:space="preserve">Капітальні видатки </t>
  </si>
  <si>
    <t>Поточні видатки</t>
  </si>
  <si>
    <t>/по договору/</t>
  </si>
  <si>
    <t>Разом капітальні видатки</t>
  </si>
  <si>
    <t>Разом поточні видатки</t>
  </si>
  <si>
    <t>Придбання:  Бетонолом  пневматичний</t>
  </si>
  <si>
    <t>Проведення техінвентаризаціі та паспортизаціі об"єктів  доріг міста що перебувають на балансі ЖКО</t>
  </si>
  <si>
    <t xml:space="preserve"> Прикрашання міської Новорічної ялинки /ялинка,ялинкові прикраси,матеріали,автопослуги сторон орг/</t>
  </si>
  <si>
    <t>Автобусна зупинка по вул Старонетішинський,Соловївський</t>
  </si>
  <si>
    <t>Капітальний ремонт  вул  Снігурі</t>
  </si>
  <si>
    <t>Придбання  трактора багатофункціонального Avant 630 з п"ятьма комплектуючими</t>
  </si>
  <si>
    <t>Послуги рятувального посту на пляжі</t>
  </si>
  <si>
    <t>Проведення техінвентаризаціі та паспортизаціі об"єктів благоустрою міста що перебувають на балансі ЖКО (фонтан)</t>
  </si>
  <si>
    <t>Кошт№632</t>
  </si>
  <si>
    <t xml:space="preserve">Послуги  із зовнішнього освітлення вулиць м.Нетішин світлоточками, які перебувають на територіі Нетішинської громади </t>
  </si>
  <si>
    <t>Згідно договора</t>
  </si>
  <si>
    <t>Придбання  трактора багатофункціонального Avant 630 з шістьма  комплектуючими</t>
  </si>
  <si>
    <t>Додаток 2</t>
  </si>
  <si>
    <t>Нетішинської міської ради</t>
  </si>
  <si>
    <t xml:space="preserve">(у редакції рішення тридцять сьомої </t>
  </si>
  <si>
    <t>сесії Нетішинської  міської ради</t>
  </si>
  <si>
    <t>рішенням тридцять п'ятої сесії</t>
  </si>
  <si>
    <t xml:space="preserve"> 26.12.2012 № 35/758</t>
  </si>
  <si>
    <t xml:space="preserve">   ЗАХОДИ</t>
  </si>
  <si>
    <t>29.01.2013 № 37/800)</t>
  </si>
  <si>
    <t>VІ скликання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</si>
</sst>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0.00000000"/>
    <numFmt numFmtId="174" formatCode="0.0000000"/>
    <numFmt numFmtId="175" formatCode="0.000000000"/>
    <numFmt numFmtId="176" formatCode="0.0000000000"/>
  </numFmts>
  <fonts count="16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top" wrapText="1"/>
    </xf>
    <xf numFmtId="171" fontId="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 vertical="top" wrapText="1"/>
    </xf>
    <xf numFmtId="168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68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8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2" fontId="7" fillId="0" borderId="2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" fontId="6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4" fillId="0" borderId="1" xfId="0" applyFont="1" applyBorder="1" applyAlignment="1">
      <alignment horizontal="left"/>
    </xf>
    <xf numFmtId="1" fontId="7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justify"/>
    </xf>
    <xf numFmtId="0" fontId="6" fillId="0" borderId="2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90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.125" style="6" customWidth="1"/>
    <col min="2" max="2" width="74.125" style="6" customWidth="1"/>
    <col min="3" max="3" width="11.375" style="6" customWidth="1"/>
    <col min="4" max="4" width="10.125" style="6" customWidth="1"/>
    <col min="5" max="5" width="9.75390625" style="6" customWidth="1"/>
    <col min="6" max="7" width="10.375" style="6" customWidth="1"/>
    <col min="8" max="8" width="11.875" style="6" customWidth="1"/>
    <col min="9" max="9" width="11.25390625" style="6" customWidth="1"/>
    <col min="10" max="10" width="12.00390625" style="6" customWidth="1"/>
    <col min="11" max="16384" width="9.125" style="6" customWidth="1"/>
  </cols>
  <sheetData>
    <row r="1" spans="6:13" ht="15">
      <c r="F1" s="213"/>
      <c r="G1" s="213"/>
      <c r="H1" s="213" t="s">
        <v>452</v>
      </c>
      <c r="K1" s="108"/>
      <c r="L1" s="108"/>
      <c r="M1" s="108"/>
    </row>
    <row r="2" spans="6:13" ht="15">
      <c r="F2" s="213" t="s">
        <v>154</v>
      </c>
      <c r="G2" s="213"/>
      <c r="H2" s="213"/>
      <c r="K2" s="108"/>
      <c r="L2" s="108"/>
      <c r="M2" s="108"/>
    </row>
    <row r="3" spans="6:13" ht="15">
      <c r="F3" s="213" t="s">
        <v>456</v>
      </c>
      <c r="G3" s="213"/>
      <c r="H3" s="213"/>
      <c r="K3" s="108"/>
      <c r="L3" s="108"/>
      <c r="M3" s="108"/>
    </row>
    <row r="4" spans="6:13" ht="15">
      <c r="F4" s="213" t="s">
        <v>453</v>
      </c>
      <c r="G4" s="213"/>
      <c r="H4" s="213"/>
      <c r="K4" s="108"/>
      <c r="L4" s="108"/>
      <c r="M4" s="108"/>
    </row>
    <row r="5" spans="6:13" ht="15">
      <c r="F5" s="213" t="s">
        <v>460</v>
      </c>
      <c r="G5" s="213"/>
      <c r="H5" s="213"/>
      <c r="K5" s="108"/>
      <c r="L5" s="108"/>
      <c r="M5" s="108"/>
    </row>
    <row r="6" spans="6:8" ht="12.75" customHeight="1">
      <c r="F6" s="213" t="s">
        <v>457</v>
      </c>
      <c r="G6" s="213"/>
      <c r="H6" s="213"/>
    </row>
    <row r="7" spans="6:8" ht="12.75" customHeight="1">
      <c r="F7" s="213" t="s">
        <v>454</v>
      </c>
      <c r="G7" s="213"/>
      <c r="H7" s="213"/>
    </row>
    <row r="8" spans="6:8" ht="12.75" customHeight="1">
      <c r="F8" s="213" t="s">
        <v>455</v>
      </c>
      <c r="G8" s="213"/>
      <c r="H8" s="213"/>
    </row>
    <row r="9" spans="6:8" ht="12.75" customHeight="1">
      <c r="F9" s="213" t="s">
        <v>459</v>
      </c>
      <c r="G9" s="213"/>
      <c r="H9" s="213"/>
    </row>
    <row r="10" spans="2:5" ht="15.75">
      <c r="B10" s="105"/>
      <c r="C10" s="106" t="s">
        <v>458</v>
      </c>
      <c r="D10" s="105"/>
      <c r="E10" s="105"/>
    </row>
    <row r="11" spans="1:6" ht="15.75">
      <c r="A11" s="8"/>
      <c r="B11" s="107"/>
      <c r="C11" s="106" t="s">
        <v>0</v>
      </c>
      <c r="D11" s="107"/>
      <c r="E11" s="107"/>
      <c r="F11" s="107"/>
    </row>
    <row r="12" spans="1:7" ht="15.75">
      <c r="A12" s="8"/>
      <c r="B12" s="105"/>
      <c r="C12" s="106" t="s">
        <v>363</v>
      </c>
      <c r="D12" s="105"/>
      <c r="E12" s="105"/>
      <c r="F12" s="105"/>
      <c r="G12" s="104"/>
    </row>
    <row r="14" ht="12.75">
      <c r="D14" s="103"/>
    </row>
    <row r="15" spans="1:9" ht="54.75" customHeight="1">
      <c r="A15" s="102" t="s">
        <v>18</v>
      </c>
      <c r="B15" s="48" t="s">
        <v>1</v>
      </c>
      <c r="C15" s="48" t="s">
        <v>2</v>
      </c>
      <c r="D15" s="102" t="s">
        <v>17</v>
      </c>
      <c r="E15" s="48" t="s">
        <v>193</v>
      </c>
      <c r="F15" s="48" t="s">
        <v>192</v>
      </c>
      <c r="G15" s="48" t="s">
        <v>217</v>
      </c>
      <c r="H15" s="48" t="s">
        <v>194</v>
      </c>
      <c r="I15" s="5" t="s">
        <v>3</v>
      </c>
    </row>
    <row r="16" spans="1:9" ht="12.75">
      <c r="A16" s="93">
        <v>1</v>
      </c>
      <c r="B16" s="93">
        <v>2</v>
      </c>
      <c r="C16" s="93">
        <v>3</v>
      </c>
      <c r="D16" s="93">
        <v>4</v>
      </c>
      <c r="E16" s="93">
        <v>5</v>
      </c>
      <c r="F16" s="93">
        <v>6</v>
      </c>
      <c r="G16" s="93">
        <v>7</v>
      </c>
      <c r="H16" s="101">
        <v>8</v>
      </c>
      <c r="I16" s="35">
        <v>9</v>
      </c>
    </row>
    <row r="17" spans="1:9" ht="12.75">
      <c r="A17" s="208" t="s">
        <v>4</v>
      </c>
      <c r="B17" s="208"/>
      <c r="C17" s="208"/>
      <c r="D17" s="208"/>
      <c r="E17" s="208"/>
      <c r="F17" s="208"/>
      <c r="G17" s="208"/>
      <c r="H17" s="209"/>
      <c r="I17" s="78"/>
    </row>
    <row r="18" spans="1:9" ht="14.25">
      <c r="A18" s="210" t="s">
        <v>5</v>
      </c>
      <c r="B18" s="211"/>
      <c r="C18" s="211"/>
      <c r="D18" s="211"/>
      <c r="E18" s="211"/>
      <c r="F18" s="211"/>
      <c r="G18" s="211"/>
      <c r="H18" s="211"/>
      <c r="I18" s="100"/>
    </row>
    <row r="19" spans="1:9" ht="15">
      <c r="A19" s="212" t="s">
        <v>6</v>
      </c>
      <c r="B19" s="195"/>
      <c r="C19" s="195"/>
      <c r="D19" s="195"/>
      <c r="E19" s="195"/>
      <c r="F19" s="195"/>
      <c r="G19" s="195"/>
      <c r="H19" s="195"/>
      <c r="I19" s="99"/>
    </row>
    <row r="20" spans="1:9" ht="15">
      <c r="A20" s="212" t="s">
        <v>7</v>
      </c>
      <c r="B20" s="195"/>
      <c r="C20" s="195"/>
      <c r="D20" s="195"/>
      <c r="E20" s="195"/>
      <c r="F20" s="195"/>
      <c r="G20" s="195"/>
      <c r="H20" s="195"/>
      <c r="I20" s="99"/>
    </row>
    <row r="21" spans="1:9" ht="15">
      <c r="A21" s="202" t="s">
        <v>8</v>
      </c>
      <c r="B21" s="199"/>
      <c r="C21" s="199"/>
      <c r="D21" s="199"/>
      <c r="E21" s="199"/>
      <c r="F21" s="199"/>
      <c r="G21" s="199"/>
      <c r="H21" s="199"/>
      <c r="I21" s="98"/>
    </row>
    <row r="22" spans="1:9" ht="12.75">
      <c r="A22" s="97" t="s">
        <v>9</v>
      </c>
      <c r="B22" s="79" t="s">
        <v>19</v>
      </c>
      <c r="C22" s="96"/>
      <c r="D22" s="96"/>
      <c r="E22" s="95"/>
      <c r="F22" s="95"/>
      <c r="G22" s="95"/>
      <c r="H22" s="94"/>
      <c r="I22" s="53"/>
    </row>
    <row r="23" spans="1:9" ht="12.75">
      <c r="A23" s="47"/>
      <c r="B23" s="2" t="s">
        <v>20</v>
      </c>
      <c r="C23" s="29"/>
      <c r="D23" s="29"/>
      <c r="E23" s="36"/>
      <c r="F23" s="36"/>
      <c r="G23" s="29"/>
      <c r="H23" s="43"/>
      <c r="I23" s="3"/>
    </row>
    <row r="24" spans="1:9" ht="12.75">
      <c r="A24" s="47">
        <v>1</v>
      </c>
      <c r="B24" s="3" t="s">
        <v>21</v>
      </c>
      <c r="C24" s="35" t="s">
        <v>34</v>
      </c>
      <c r="D24" s="35">
        <f>2000/10</f>
        <v>200</v>
      </c>
      <c r="E24" s="117">
        <v>16</v>
      </c>
      <c r="F24" s="37">
        <v>0.47</v>
      </c>
      <c r="G24" s="170">
        <f aca="true" t="shared" si="0" ref="G24:G87">D24*E24*F24</f>
        <v>1504</v>
      </c>
      <c r="H24" s="84">
        <f>ROUND(1201659/29778.293*G24,2)</f>
        <v>60691.7</v>
      </c>
      <c r="I24" s="3"/>
    </row>
    <row r="25" spans="1:9" ht="12.75">
      <c r="A25" s="47">
        <v>2</v>
      </c>
      <c r="B25" s="3" t="s">
        <v>22</v>
      </c>
      <c r="C25" s="35" t="s">
        <v>34</v>
      </c>
      <c r="D25" s="35">
        <f>400/10</f>
        <v>40</v>
      </c>
      <c r="E25" s="117">
        <v>16</v>
      </c>
      <c r="F25" s="37">
        <v>0.47</v>
      </c>
      <c r="G25" s="170">
        <f t="shared" si="0"/>
        <v>300.79999999999995</v>
      </c>
      <c r="H25" s="84">
        <f aca="true" t="shared" si="1" ref="H25:H88">ROUND(1201659/29778.293*G25,2)</f>
        <v>12138.34</v>
      </c>
      <c r="I25" s="3"/>
    </row>
    <row r="26" spans="1:9" ht="12.75">
      <c r="A26" s="47">
        <v>3</v>
      </c>
      <c r="B26" s="3" t="s">
        <v>23</v>
      </c>
      <c r="C26" s="35" t="s">
        <v>34</v>
      </c>
      <c r="D26" s="35">
        <f>574/10</f>
        <v>57.4</v>
      </c>
      <c r="E26" s="117">
        <v>16</v>
      </c>
      <c r="F26" s="37">
        <v>0.47</v>
      </c>
      <c r="G26" s="170">
        <f t="shared" si="0"/>
        <v>431.64799999999997</v>
      </c>
      <c r="H26" s="84">
        <f t="shared" si="1"/>
        <v>17418.52</v>
      </c>
      <c r="I26" s="3"/>
    </row>
    <row r="27" spans="1:9" ht="12.75">
      <c r="A27" s="47">
        <v>4</v>
      </c>
      <c r="B27" s="3" t="s">
        <v>24</v>
      </c>
      <c r="C27" s="35" t="s">
        <v>34</v>
      </c>
      <c r="D27" s="35">
        <f>300/10</f>
        <v>30</v>
      </c>
      <c r="E27" s="117">
        <v>16</v>
      </c>
      <c r="F27" s="37">
        <v>0.47</v>
      </c>
      <c r="G27" s="170">
        <f t="shared" si="0"/>
        <v>225.6</v>
      </c>
      <c r="H27" s="84">
        <f t="shared" si="1"/>
        <v>9103.75</v>
      </c>
      <c r="I27" s="3"/>
    </row>
    <row r="28" spans="1:9" ht="12.75">
      <c r="A28" s="47">
        <v>5</v>
      </c>
      <c r="B28" s="3" t="s">
        <v>25</v>
      </c>
      <c r="C28" s="35" t="s">
        <v>34</v>
      </c>
      <c r="D28" s="35">
        <f>1930/10</f>
        <v>193</v>
      </c>
      <c r="E28" s="117">
        <v>16</v>
      </c>
      <c r="F28" s="37">
        <v>0.47</v>
      </c>
      <c r="G28" s="170">
        <f t="shared" si="0"/>
        <v>1451.36</v>
      </c>
      <c r="H28" s="84">
        <f t="shared" si="1"/>
        <v>58567.49</v>
      </c>
      <c r="I28" s="3"/>
    </row>
    <row r="29" spans="1:9" ht="12.75">
      <c r="A29" s="47">
        <v>6</v>
      </c>
      <c r="B29" s="3" t="s">
        <v>26</v>
      </c>
      <c r="C29" s="35" t="s">
        <v>34</v>
      </c>
      <c r="D29" s="35">
        <f>960/10</f>
        <v>96</v>
      </c>
      <c r="E29" s="117">
        <v>16</v>
      </c>
      <c r="F29" s="37">
        <v>0.47</v>
      </c>
      <c r="G29" s="170">
        <f t="shared" si="0"/>
        <v>721.92</v>
      </c>
      <c r="H29" s="84">
        <f t="shared" si="1"/>
        <v>29132.01</v>
      </c>
      <c r="I29" s="3"/>
    </row>
    <row r="30" spans="1:9" ht="12.75">
      <c r="A30" s="47">
        <v>7</v>
      </c>
      <c r="B30" s="3" t="s">
        <v>27</v>
      </c>
      <c r="C30" s="35" t="s">
        <v>34</v>
      </c>
      <c r="D30" s="40">
        <f>1418/10</f>
        <v>141.8</v>
      </c>
      <c r="E30" s="117">
        <v>16</v>
      </c>
      <c r="F30" s="37">
        <v>0.47</v>
      </c>
      <c r="G30" s="170">
        <f t="shared" si="0"/>
        <v>1066.336</v>
      </c>
      <c r="H30" s="84">
        <f t="shared" si="1"/>
        <v>43030.41</v>
      </c>
      <c r="I30" s="3"/>
    </row>
    <row r="31" spans="1:9" ht="12.75">
      <c r="A31" s="47">
        <v>8</v>
      </c>
      <c r="B31" s="3" t="s">
        <v>28</v>
      </c>
      <c r="C31" s="35" t="s">
        <v>34</v>
      </c>
      <c r="D31" s="35">
        <f>330/10</f>
        <v>33</v>
      </c>
      <c r="E31" s="117">
        <v>16</v>
      </c>
      <c r="F31" s="37">
        <v>0.47</v>
      </c>
      <c r="G31" s="170">
        <f t="shared" si="0"/>
        <v>248.16</v>
      </c>
      <c r="H31" s="84">
        <f t="shared" si="1"/>
        <v>10014.13</v>
      </c>
      <c r="I31" s="3"/>
    </row>
    <row r="32" spans="1:9" ht="12.75">
      <c r="A32" s="47">
        <v>9</v>
      </c>
      <c r="B32" s="3" t="s">
        <v>29</v>
      </c>
      <c r="C32" s="35" t="s">
        <v>34</v>
      </c>
      <c r="D32" s="35">
        <f>960/10</f>
        <v>96</v>
      </c>
      <c r="E32" s="117">
        <v>16</v>
      </c>
      <c r="F32" s="37">
        <v>0.47</v>
      </c>
      <c r="G32" s="170">
        <f t="shared" si="0"/>
        <v>721.92</v>
      </c>
      <c r="H32" s="84">
        <f t="shared" si="1"/>
        <v>29132.01</v>
      </c>
      <c r="I32" s="3"/>
    </row>
    <row r="33" spans="1:9" ht="12.75">
      <c r="A33" s="47">
        <v>10</v>
      </c>
      <c r="B33" s="3" t="s">
        <v>30</v>
      </c>
      <c r="C33" s="35" t="s">
        <v>34</v>
      </c>
      <c r="D33" s="35">
        <f>2200/10</f>
        <v>220</v>
      </c>
      <c r="E33" s="117">
        <v>6</v>
      </c>
      <c r="F33" s="37">
        <v>0.47</v>
      </c>
      <c r="G33" s="170">
        <f t="shared" si="0"/>
        <v>620.4</v>
      </c>
      <c r="H33" s="84">
        <f t="shared" si="1"/>
        <v>25035.33</v>
      </c>
      <c r="I33" s="3"/>
    </row>
    <row r="34" spans="1:9" ht="12.75">
      <c r="A34" s="47">
        <v>11</v>
      </c>
      <c r="B34" s="3" t="s">
        <v>31</v>
      </c>
      <c r="C34" s="35" t="s">
        <v>34</v>
      </c>
      <c r="D34" s="40">
        <f>1743/10</f>
        <v>174.3</v>
      </c>
      <c r="E34" s="117">
        <v>6</v>
      </c>
      <c r="F34" s="37">
        <v>0.47</v>
      </c>
      <c r="G34" s="170">
        <f t="shared" si="0"/>
        <v>491.52600000000007</v>
      </c>
      <c r="H34" s="84">
        <f t="shared" si="1"/>
        <v>19834.81</v>
      </c>
      <c r="I34" s="3"/>
    </row>
    <row r="35" spans="1:9" ht="12.75">
      <c r="A35" s="47">
        <v>12</v>
      </c>
      <c r="B35" s="3" t="s">
        <v>32</v>
      </c>
      <c r="C35" s="35" t="s">
        <v>34</v>
      </c>
      <c r="D35" s="35">
        <f>2500/10</f>
        <v>250</v>
      </c>
      <c r="E35" s="117">
        <v>4</v>
      </c>
      <c r="F35" s="37">
        <v>0.47</v>
      </c>
      <c r="G35" s="170">
        <f t="shared" si="0"/>
        <v>470</v>
      </c>
      <c r="H35" s="84">
        <f t="shared" si="1"/>
        <v>18966.16</v>
      </c>
      <c r="I35" s="3"/>
    </row>
    <row r="36" spans="1:9" ht="12.75">
      <c r="A36" s="47">
        <v>13</v>
      </c>
      <c r="B36" s="3" t="s">
        <v>33</v>
      </c>
      <c r="C36" s="35" t="s">
        <v>34</v>
      </c>
      <c r="D36" s="35">
        <f>850/10</f>
        <v>85</v>
      </c>
      <c r="E36" s="117">
        <v>4</v>
      </c>
      <c r="F36" s="37">
        <v>0.47</v>
      </c>
      <c r="G36" s="170">
        <f t="shared" si="0"/>
        <v>159.79999999999998</v>
      </c>
      <c r="H36" s="84">
        <f t="shared" si="1"/>
        <v>6448.49</v>
      </c>
      <c r="I36" s="3"/>
    </row>
    <row r="37" spans="1:9" ht="12.75">
      <c r="A37" s="47">
        <v>14</v>
      </c>
      <c r="B37" s="3" t="s">
        <v>221</v>
      </c>
      <c r="C37" s="35" t="s">
        <v>34</v>
      </c>
      <c r="D37" s="35">
        <f>420/10</f>
        <v>42</v>
      </c>
      <c r="E37" s="117">
        <v>4</v>
      </c>
      <c r="F37" s="37">
        <v>0.47</v>
      </c>
      <c r="G37" s="170">
        <f t="shared" si="0"/>
        <v>78.96</v>
      </c>
      <c r="H37" s="84">
        <f t="shared" si="1"/>
        <v>3186.31</v>
      </c>
      <c r="I37" s="3"/>
    </row>
    <row r="38" spans="1:9" ht="12.75">
      <c r="A38" s="47">
        <v>15</v>
      </c>
      <c r="B38" s="3" t="s">
        <v>222</v>
      </c>
      <c r="C38" s="35" t="s">
        <v>34</v>
      </c>
      <c r="D38" s="35">
        <f>550/10</f>
        <v>55</v>
      </c>
      <c r="E38" s="117">
        <v>4</v>
      </c>
      <c r="F38" s="37">
        <v>0.47</v>
      </c>
      <c r="G38" s="170">
        <f t="shared" si="0"/>
        <v>103.39999999999999</v>
      </c>
      <c r="H38" s="84">
        <f t="shared" si="1"/>
        <v>4172.55</v>
      </c>
      <c r="I38" s="3"/>
    </row>
    <row r="39" spans="1:9" ht="12.75">
      <c r="A39" s="47">
        <v>16</v>
      </c>
      <c r="B39" s="3" t="s">
        <v>223</v>
      </c>
      <c r="C39" s="35" t="s">
        <v>34</v>
      </c>
      <c r="D39" s="35">
        <f>2000/10</f>
        <v>200</v>
      </c>
      <c r="E39" s="117">
        <v>4</v>
      </c>
      <c r="F39" s="37">
        <v>0.47</v>
      </c>
      <c r="G39" s="170">
        <f t="shared" si="0"/>
        <v>376</v>
      </c>
      <c r="H39" s="84">
        <f t="shared" si="1"/>
        <v>15172.92</v>
      </c>
      <c r="I39" s="3"/>
    </row>
    <row r="40" spans="1:9" ht="12.75">
      <c r="A40" s="93">
        <v>2</v>
      </c>
      <c r="B40" s="3" t="s">
        <v>224</v>
      </c>
      <c r="C40" s="35"/>
      <c r="D40" s="35"/>
      <c r="E40" s="37"/>
      <c r="F40" s="37"/>
      <c r="G40" s="170">
        <f t="shared" si="0"/>
        <v>0</v>
      </c>
      <c r="H40" s="84">
        <f t="shared" si="1"/>
        <v>0</v>
      </c>
      <c r="I40" s="3"/>
    </row>
    <row r="41" spans="1:9" ht="12.75">
      <c r="A41" s="47"/>
      <c r="B41" s="3" t="s">
        <v>227</v>
      </c>
      <c r="C41" s="35" t="s">
        <v>42</v>
      </c>
      <c r="D41" s="35">
        <v>160</v>
      </c>
      <c r="E41" s="37">
        <v>2</v>
      </c>
      <c r="F41" s="37">
        <v>0.091</v>
      </c>
      <c r="G41" s="170">
        <f t="shared" si="0"/>
        <v>29.119999999999997</v>
      </c>
      <c r="H41" s="84">
        <f t="shared" si="1"/>
        <v>1175.09</v>
      </c>
      <c r="I41" s="3"/>
    </row>
    <row r="42" spans="1:9" ht="12.75">
      <c r="A42" s="47">
        <v>3</v>
      </c>
      <c r="B42" s="3" t="s">
        <v>35</v>
      </c>
      <c r="C42" s="35" t="s">
        <v>41</v>
      </c>
      <c r="D42" s="35">
        <v>177</v>
      </c>
      <c r="E42" s="36">
        <v>2</v>
      </c>
      <c r="F42" s="36">
        <v>0.91</v>
      </c>
      <c r="G42" s="170">
        <f t="shared" si="0"/>
        <v>322.14</v>
      </c>
      <c r="H42" s="84">
        <f t="shared" si="1"/>
        <v>12999.48</v>
      </c>
      <c r="I42" s="3"/>
    </row>
    <row r="43" spans="1:9" ht="12.75">
      <c r="A43" s="47">
        <v>4</v>
      </c>
      <c r="B43" s="3" t="s">
        <v>36</v>
      </c>
      <c r="C43" s="35" t="s">
        <v>41</v>
      </c>
      <c r="D43" s="35">
        <v>310</v>
      </c>
      <c r="E43" s="36">
        <v>1</v>
      </c>
      <c r="F43" s="36">
        <v>0.3</v>
      </c>
      <c r="G43" s="170">
        <f t="shared" si="0"/>
        <v>93</v>
      </c>
      <c r="H43" s="84">
        <f t="shared" si="1"/>
        <v>3752.88</v>
      </c>
      <c r="I43" s="3"/>
    </row>
    <row r="44" spans="1:9" ht="12.75">
      <c r="A44" s="47">
        <v>5</v>
      </c>
      <c r="B44" s="3" t="s">
        <v>37</v>
      </c>
      <c r="C44" s="35" t="s">
        <v>41</v>
      </c>
      <c r="D44" s="35">
        <v>350</v>
      </c>
      <c r="E44" s="36">
        <v>2</v>
      </c>
      <c r="F44" s="36">
        <v>0.91</v>
      </c>
      <c r="G44" s="170">
        <f t="shared" si="0"/>
        <v>637</v>
      </c>
      <c r="H44" s="84">
        <f t="shared" si="1"/>
        <v>25705.19</v>
      </c>
      <c r="I44" s="3"/>
    </row>
    <row r="45" spans="1:9" ht="12.75">
      <c r="A45" s="47">
        <v>6</v>
      </c>
      <c r="B45" s="3" t="s">
        <v>38</v>
      </c>
      <c r="C45" s="35" t="s">
        <v>42</v>
      </c>
      <c r="D45" s="42">
        <v>27.7</v>
      </c>
      <c r="E45" s="36">
        <v>2</v>
      </c>
      <c r="F45" s="36">
        <v>6.25</v>
      </c>
      <c r="G45" s="170">
        <f t="shared" si="0"/>
        <v>346.25</v>
      </c>
      <c r="H45" s="84">
        <f t="shared" si="1"/>
        <v>13972.41</v>
      </c>
      <c r="I45" s="3"/>
    </row>
    <row r="46" spans="1:9" ht="12.75">
      <c r="A46" s="47">
        <v>7</v>
      </c>
      <c r="B46" s="3" t="s">
        <v>39</v>
      </c>
      <c r="C46" s="35" t="s">
        <v>42</v>
      </c>
      <c r="D46" s="34">
        <v>97.04</v>
      </c>
      <c r="E46" s="36">
        <v>2</v>
      </c>
      <c r="F46" s="36">
        <v>0.31</v>
      </c>
      <c r="G46" s="170">
        <f t="shared" si="0"/>
        <v>60.16480000000001</v>
      </c>
      <c r="H46" s="84">
        <f t="shared" si="1"/>
        <v>2427.86</v>
      </c>
      <c r="I46" s="3"/>
    </row>
    <row r="47" spans="1:9" ht="12.75">
      <c r="A47" s="47">
        <v>8</v>
      </c>
      <c r="B47" s="3" t="s">
        <v>143</v>
      </c>
      <c r="C47" s="35" t="s">
        <v>42</v>
      </c>
      <c r="D47" s="34">
        <v>61.18</v>
      </c>
      <c r="E47" s="36">
        <v>32</v>
      </c>
      <c r="F47" s="36">
        <v>0.162</v>
      </c>
      <c r="G47" s="170">
        <f t="shared" si="0"/>
        <v>317.15712</v>
      </c>
      <c r="H47" s="84">
        <f t="shared" si="1"/>
        <v>12798.41</v>
      </c>
      <c r="I47" s="3"/>
    </row>
    <row r="48" spans="1:9" ht="12.75">
      <c r="A48" s="47">
        <v>9</v>
      </c>
      <c r="B48" s="3" t="s">
        <v>225</v>
      </c>
      <c r="C48" s="35" t="s">
        <v>127</v>
      </c>
      <c r="D48" s="40">
        <v>30</v>
      </c>
      <c r="E48" s="36">
        <v>2</v>
      </c>
      <c r="F48" s="36">
        <v>0.35</v>
      </c>
      <c r="G48" s="170">
        <f t="shared" si="0"/>
        <v>21</v>
      </c>
      <c r="H48" s="84">
        <f t="shared" si="1"/>
        <v>847.42</v>
      </c>
      <c r="I48" s="3"/>
    </row>
    <row r="49" spans="1:9" ht="12.75">
      <c r="A49" s="47">
        <v>10</v>
      </c>
      <c r="B49" s="3" t="s">
        <v>226</v>
      </c>
      <c r="C49" s="35" t="s">
        <v>148</v>
      </c>
      <c r="D49" s="40">
        <v>10</v>
      </c>
      <c r="E49" s="36">
        <v>2</v>
      </c>
      <c r="F49" s="36">
        <v>0.34</v>
      </c>
      <c r="G49" s="170">
        <f t="shared" si="0"/>
        <v>6.800000000000001</v>
      </c>
      <c r="H49" s="84">
        <f t="shared" si="1"/>
        <v>274.4</v>
      </c>
      <c r="I49" s="3"/>
    </row>
    <row r="50" spans="1:9" ht="12.75">
      <c r="A50" s="47">
        <v>11</v>
      </c>
      <c r="B50" s="3" t="s">
        <v>342</v>
      </c>
      <c r="C50" s="35" t="s">
        <v>158</v>
      </c>
      <c r="D50" s="40">
        <v>70</v>
      </c>
      <c r="E50" s="36">
        <v>1</v>
      </c>
      <c r="F50" s="36">
        <v>1.3</v>
      </c>
      <c r="G50" s="170">
        <f t="shared" si="0"/>
        <v>91</v>
      </c>
      <c r="H50" s="84">
        <f t="shared" si="1"/>
        <v>3672.17</v>
      </c>
      <c r="I50" s="3"/>
    </row>
    <row r="51" spans="1:9" ht="12.75">
      <c r="A51" s="93">
        <v>12</v>
      </c>
      <c r="B51" s="124" t="s">
        <v>343</v>
      </c>
      <c r="C51" s="35"/>
      <c r="D51" s="40"/>
      <c r="E51" s="36"/>
      <c r="F51" s="36"/>
      <c r="G51" s="170"/>
      <c r="H51" s="84">
        <f t="shared" si="1"/>
        <v>0</v>
      </c>
      <c r="I51" s="3"/>
    </row>
    <row r="52" spans="1:9" ht="12.75">
      <c r="A52" s="47">
        <v>1</v>
      </c>
      <c r="B52" s="139" t="s">
        <v>344</v>
      </c>
      <c r="C52" s="138" t="s">
        <v>42</v>
      </c>
      <c r="D52" s="148">
        <f>6000*0.6/100</f>
        <v>36</v>
      </c>
      <c r="E52" s="138">
        <v>8</v>
      </c>
      <c r="F52" s="138">
        <v>0.162</v>
      </c>
      <c r="G52" s="170">
        <f>D52*E52*F52</f>
        <v>46.656</v>
      </c>
      <c r="H52" s="84">
        <f t="shared" si="1"/>
        <v>1882.73</v>
      </c>
      <c r="I52" s="3"/>
    </row>
    <row r="53" spans="1:9" ht="12.75">
      <c r="A53" s="47">
        <v>2</v>
      </c>
      <c r="B53" s="139" t="s">
        <v>126</v>
      </c>
      <c r="C53" s="138" t="s">
        <v>349</v>
      </c>
      <c r="D53" s="138">
        <f>500/10</f>
        <v>50</v>
      </c>
      <c r="E53" s="138">
        <v>2</v>
      </c>
      <c r="F53" s="138">
        <v>0.35</v>
      </c>
      <c r="G53" s="170">
        <f aca="true" t="shared" si="2" ref="G53:G58">D53*E53*F53</f>
        <v>35</v>
      </c>
      <c r="H53" s="84">
        <f t="shared" si="1"/>
        <v>1412.37</v>
      </c>
      <c r="I53" s="3"/>
    </row>
    <row r="54" spans="1:9" ht="12.75">
      <c r="A54" s="47">
        <v>3</v>
      </c>
      <c r="B54" s="139" t="s">
        <v>345</v>
      </c>
      <c r="C54" s="138" t="s">
        <v>42</v>
      </c>
      <c r="D54" s="138">
        <f>2000/100</f>
        <v>20</v>
      </c>
      <c r="E54" s="138">
        <v>2</v>
      </c>
      <c r="F54" s="138">
        <v>6.25</v>
      </c>
      <c r="G54" s="170">
        <f t="shared" si="2"/>
        <v>250</v>
      </c>
      <c r="H54" s="84">
        <f t="shared" si="1"/>
        <v>10088.38</v>
      </c>
      <c r="I54" s="3"/>
    </row>
    <row r="55" spans="1:9" ht="12.75">
      <c r="A55" s="47">
        <v>4</v>
      </c>
      <c r="B55" s="139" t="s">
        <v>78</v>
      </c>
      <c r="C55" s="138" t="s">
        <v>42</v>
      </c>
      <c r="D55" s="138">
        <f>225760*0.3/100</f>
        <v>677.28</v>
      </c>
      <c r="E55" s="138">
        <v>16</v>
      </c>
      <c r="F55" s="138">
        <v>0.03</v>
      </c>
      <c r="G55" s="170">
        <f t="shared" si="2"/>
        <v>325.09439999999995</v>
      </c>
      <c r="H55" s="84">
        <f t="shared" si="1"/>
        <v>13118.7</v>
      </c>
      <c r="I55" s="3"/>
    </row>
    <row r="56" spans="1:9" ht="12.75">
      <c r="A56" s="47">
        <v>5</v>
      </c>
      <c r="B56" s="139" t="s">
        <v>415</v>
      </c>
      <c r="C56" s="138" t="s">
        <v>52</v>
      </c>
      <c r="D56" s="138">
        <f>53250*0.6</f>
        <v>31950</v>
      </c>
      <c r="E56" s="138">
        <v>1</v>
      </c>
      <c r="F56" s="138">
        <v>0.043</v>
      </c>
      <c r="G56" s="170">
        <f>D56*E56*F56</f>
        <v>1373.85</v>
      </c>
      <c r="H56" s="84">
        <f t="shared" si="1"/>
        <v>55439.69</v>
      </c>
      <c r="I56" s="3"/>
    </row>
    <row r="57" spans="1:9" ht="12.75">
      <c r="A57" s="47">
        <v>6</v>
      </c>
      <c r="B57" s="139" t="s">
        <v>346</v>
      </c>
      <c r="C57" s="138" t="s">
        <v>85</v>
      </c>
      <c r="D57" s="138">
        <v>3</v>
      </c>
      <c r="E57" s="138">
        <v>4</v>
      </c>
      <c r="F57" s="138">
        <v>1.35</v>
      </c>
      <c r="G57" s="170">
        <f t="shared" si="2"/>
        <v>16.200000000000003</v>
      </c>
      <c r="H57" s="84">
        <f t="shared" si="1"/>
        <v>653.73</v>
      </c>
      <c r="I57" s="3"/>
    </row>
    <row r="58" spans="1:9" ht="12.75">
      <c r="A58" s="93">
        <v>13</v>
      </c>
      <c r="B58" s="2" t="s">
        <v>214</v>
      </c>
      <c r="C58" s="147" t="s">
        <v>47</v>
      </c>
      <c r="D58" s="92">
        <f>14*4</f>
        <v>56</v>
      </c>
      <c r="E58" s="36">
        <v>8</v>
      </c>
      <c r="F58" s="8">
        <v>1</v>
      </c>
      <c r="G58" s="170">
        <f t="shared" si="2"/>
        <v>448</v>
      </c>
      <c r="H58" s="84">
        <f t="shared" si="1"/>
        <v>18078.38</v>
      </c>
      <c r="I58" s="3"/>
    </row>
    <row r="59" spans="1:9" ht="12.75">
      <c r="A59" s="47">
        <v>1</v>
      </c>
      <c r="B59" s="3" t="s">
        <v>212</v>
      </c>
      <c r="C59" s="35" t="s">
        <v>47</v>
      </c>
      <c r="D59" s="40">
        <f>54+104+3</f>
        <v>161</v>
      </c>
      <c r="E59" s="36">
        <v>1</v>
      </c>
      <c r="F59" s="36">
        <v>1</v>
      </c>
      <c r="G59" s="170">
        <f t="shared" si="0"/>
        <v>161</v>
      </c>
      <c r="H59" s="84">
        <f t="shared" si="1"/>
        <v>6496.92</v>
      </c>
      <c r="I59" s="3"/>
    </row>
    <row r="60" spans="1:9" ht="12.75">
      <c r="A60" s="47">
        <v>2</v>
      </c>
      <c r="B60" s="3" t="s">
        <v>213</v>
      </c>
      <c r="C60" s="35" t="s">
        <v>47</v>
      </c>
      <c r="D60" s="40">
        <f>48+4</f>
        <v>52</v>
      </c>
      <c r="E60" s="36">
        <v>1</v>
      </c>
      <c r="F60" s="36">
        <v>1</v>
      </c>
      <c r="G60" s="170">
        <f t="shared" si="0"/>
        <v>52</v>
      </c>
      <c r="H60" s="84">
        <f t="shared" si="1"/>
        <v>2098.38</v>
      </c>
      <c r="I60" s="3"/>
    </row>
    <row r="61" spans="1:9" ht="12.75">
      <c r="A61" s="47">
        <v>3</v>
      </c>
      <c r="B61" s="3" t="s">
        <v>220</v>
      </c>
      <c r="C61" s="35" t="s">
        <v>47</v>
      </c>
      <c r="D61" s="40">
        <f>96+4</f>
        <v>100</v>
      </c>
      <c r="E61" s="36">
        <v>1</v>
      </c>
      <c r="F61" s="36">
        <v>1</v>
      </c>
      <c r="G61" s="170">
        <f t="shared" si="0"/>
        <v>100</v>
      </c>
      <c r="H61" s="84">
        <f t="shared" si="1"/>
        <v>4035.35</v>
      </c>
      <c r="I61" s="3"/>
    </row>
    <row r="62" spans="1:9" ht="12.75">
      <c r="A62" s="47">
        <v>4</v>
      </c>
      <c r="B62" s="3" t="s">
        <v>215</v>
      </c>
      <c r="C62" s="35" t="s">
        <v>47</v>
      </c>
      <c r="D62" s="40">
        <f>96+144</f>
        <v>240</v>
      </c>
      <c r="E62" s="36">
        <v>1</v>
      </c>
      <c r="F62" s="36">
        <v>1</v>
      </c>
      <c r="G62" s="170">
        <f t="shared" si="0"/>
        <v>240</v>
      </c>
      <c r="H62" s="84">
        <f t="shared" si="1"/>
        <v>9684.85</v>
      </c>
      <c r="I62" s="3"/>
    </row>
    <row r="63" spans="1:9" ht="25.5">
      <c r="A63" s="93">
        <v>14</v>
      </c>
      <c r="B63" s="46" t="s">
        <v>40</v>
      </c>
      <c r="C63" s="35"/>
      <c r="D63" s="35"/>
      <c r="E63" s="36"/>
      <c r="F63" s="36"/>
      <c r="G63" s="170">
        <f t="shared" si="0"/>
        <v>0</v>
      </c>
      <c r="H63" s="84">
        <f t="shared" si="1"/>
        <v>0</v>
      </c>
      <c r="I63" s="3"/>
    </row>
    <row r="64" spans="1:9" ht="12.75">
      <c r="A64" s="3"/>
      <c r="B64" s="3" t="s">
        <v>21</v>
      </c>
      <c r="C64" s="35" t="s">
        <v>42</v>
      </c>
      <c r="D64" s="42">
        <f>12000/100</f>
        <v>120</v>
      </c>
      <c r="E64" s="117">
        <v>28</v>
      </c>
      <c r="F64" s="37">
        <v>0.23</v>
      </c>
      <c r="G64" s="170">
        <f t="shared" si="0"/>
        <v>772.8000000000001</v>
      </c>
      <c r="H64" s="84">
        <f t="shared" si="1"/>
        <v>31185.2</v>
      </c>
      <c r="I64" s="3"/>
    </row>
    <row r="65" spans="1:9" ht="12.75">
      <c r="A65" s="47"/>
      <c r="B65" s="3" t="s">
        <v>22</v>
      </c>
      <c r="C65" s="35" t="s">
        <v>42</v>
      </c>
      <c r="D65" s="42">
        <f>6500/100</f>
        <v>65</v>
      </c>
      <c r="E65" s="117">
        <v>28</v>
      </c>
      <c r="F65" s="37">
        <v>0.23</v>
      </c>
      <c r="G65" s="170">
        <f t="shared" si="0"/>
        <v>418.6</v>
      </c>
      <c r="H65" s="84">
        <f t="shared" si="1"/>
        <v>16891.98</v>
      </c>
      <c r="I65" s="3"/>
    </row>
    <row r="66" spans="1:9" ht="12.75">
      <c r="A66" s="47"/>
      <c r="B66" s="3" t="s">
        <v>23</v>
      </c>
      <c r="C66" s="35" t="s">
        <v>42</v>
      </c>
      <c r="D66" s="35">
        <f>5166/100</f>
        <v>51.66</v>
      </c>
      <c r="E66" s="117">
        <v>28</v>
      </c>
      <c r="F66" s="37">
        <v>0.23</v>
      </c>
      <c r="G66" s="170">
        <f t="shared" si="0"/>
        <v>332.6904</v>
      </c>
      <c r="H66" s="84">
        <f t="shared" si="1"/>
        <v>13425.23</v>
      </c>
      <c r="I66" s="3"/>
    </row>
    <row r="67" spans="1:9" ht="12.75">
      <c r="A67" s="47"/>
      <c r="B67" s="3" t="s">
        <v>24</v>
      </c>
      <c r="C67" s="35" t="s">
        <v>42</v>
      </c>
      <c r="D67" s="35">
        <f>1050/100</f>
        <v>10.5</v>
      </c>
      <c r="E67" s="117">
        <v>28</v>
      </c>
      <c r="F67" s="37">
        <v>0.23</v>
      </c>
      <c r="G67" s="170">
        <f t="shared" si="0"/>
        <v>67.62</v>
      </c>
      <c r="H67" s="84">
        <f t="shared" si="1"/>
        <v>2728.71</v>
      </c>
      <c r="I67" s="3"/>
    </row>
    <row r="68" spans="1:9" ht="12.75">
      <c r="A68" s="47"/>
      <c r="B68" s="3" t="s">
        <v>25</v>
      </c>
      <c r="C68" s="35" t="s">
        <v>42</v>
      </c>
      <c r="D68" s="35">
        <v>70.26</v>
      </c>
      <c r="E68" s="117">
        <v>28</v>
      </c>
      <c r="F68" s="37">
        <v>0.23</v>
      </c>
      <c r="G68" s="170">
        <f t="shared" si="0"/>
        <v>452.47440000000006</v>
      </c>
      <c r="H68" s="84">
        <f t="shared" si="1"/>
        <v>18258.94</v>
      </c>
      <c r="I68" s="3"/>
    </row>
    <row r="69" spans="1:9" ht="12.75">
      <c r="A69" s="47"/>
      <c r="B69" s="3" t="s">
        <v>26</v>
      </c>
      <c r="C69" s="35" t="s">
        <v>42</v>
      </c>
      <c r="D69" s="35">
        <v>40.26</v>
      </c>
      <c r="E69" s="117">
        <v>28</v>
      </c>
      <c r="F69" s="37">
        <v>0.23</v>
      </c>
      <c r="G69" s="170">
        <f t="shared" si="0"/>
        <v>259.2744</v>
      </c>
      <c r="H69" s="84">
        <f t="shared" si="1"/>
        <v>10462.64</v>
      </c>
      <c r="I69" s="3"/>
    </row>
    <row r="70" spans="1:9" ht="12.75">
      <c r="A70" s="47"/>
      <c r="B70" s="3" t="s">
        <v>27</v>
      </c>
      <c r="C70" s="35" t="s">
        <v>42</v>
      </c>
      <c r="D70" s="42">
        <v>66</v>
      </c>
      <c r="E70" s="117">
        <v>28</v>
      </c>
      <c r="F70" s="37">
        <v>0.23</v>
      </c>
      <c r="G70" s="170">
        <f t="shared" si="0"/>
        <v>425.04</v>
      </c>
      <c r="H70" s="84">
        <f t="shared" si="1"/>
        <v>17151.86</v>
      </c>
      <c r="I70" s="3"/>
    </row>
    <row r="71" spans="1:9" ht="12.75">
      <c r="A71" s="47"/>
      <c r="B71" s="3" t="s">
        <v>28</v>
      </c>
      <c r="C71" s="35" t="s">
        <v>42</v>
      </c>
      <c r="D71" s="42">
        <v>19.8</v>
      </c>
      <c r="E71" s="117">
        <v>28</v>
      </c>
      <c r="F71" s="37">
        <v>0.23</v>
      </c>
      <c r="G71" s="170">
        <f t="shared" si="0"/>
        <v>127.512</v>
      </c>
      <c r="H71" s="84">
        <f t="shared" si="1"/>
        <v>5145.56</v>
      </c>
      <c r="I71" s="3"/>
    </row>
    <row r="72" spans="1:9" ht="12.75">
      <c r="A72" s="47"/>
      <c r="B72" s="3" t="s">
        <v>29</v>
      </c>
      <c r="C72" s="35" t="s">
        <v>42</v>
      </c>
      <c r="D72" s="35">
        <v>28.8</v>
      </c>
      <c r="E72" s="117">
        <v>28</v>
      </c>
      <c r="F72" s="37">
        <v>0.23</v>
      </c>
      <c r="G72" s="170">
        <f t="shared" si="0"/>
        <v>185.472</v>
      </c>
      <c r="H72" s="84">
        <f t="shared" si="1"/>
        <v>7484.45</v>
      </c>
      <c r="I72" s="3"/>
    </row>
    <row r="73" spans="1:9" ht="12.75">
      <c r="A73" s="47"/>
      <c r="B73" s="3" t="s">
        <v>30</v>
      </c>
      <c r="C73" s="35" t="s">
        <v>42</v>
      </c>
      <c r="D73" s="42">
        <v>20</v>
      </c>
      <c r="E73" s="117">
        <v>28</v>
      </c>
      <c r="F73" s="37">
        <v>0.23</v>
      </c>
      <c r="G73" s="170">
        <f t="shared" si="0"/>
        <v>128.8</v>
      </c>
      <c r="H73" s="84">
        <f t="shared" si="1"/>
        <v>5197.53</v>
      </c>
      <c r="I73" s="3"/>
    </row>
    <row r="74" spans="1:9" ht="12.75">
      <c r="A74" s="47"/>
      <c r="B74" s="3" t="s">
        <v>43</v>
      </c>
      <c r="C74" s="35" t="s">
        <v>42</v>
      </c>
      <c r="D74" s="35">
        <v>36.68</v>
      </c>
      <c r="E74" s="117">
        <v>28</v>
      </c>
      <c r="F74" s="37">
        <v>0.23</v>
      </c>
      <c r="G74" s="170">
        <f t="shared" si="0"/>
        <v>236.2192</v>
      </c>
      <c r="H74" s="84">
        <f t="shared" si="1"/>
        <v>9532.28</v>
      </c>
      <c r="I74" s="3"/>
    </row>
    <row r="75" spans="1:9" ht="12.75">
      <c r="A75" s="47"/>
      <c r="B75" s="3" t="s">
        <v>44</v>
      </c>
      <c r="C75" s="35" t="s">
        <v>42</v>
      </c>
      <c r="D75" s="35">
        <v>11.57</v>
      </c>
      <c r="E75" s="117">
        <v>28</v>
      </c>
      <c r="F75" s="37">
        <v>0.23</v>
      </c>
      <c r="G75" s="170">
        <f t="shared" si="0"/>
        <v>74.51080000000002</v>
      </c>
      <c r="H75" s="84">
        <f t="shared" si="1"/>
        <v>3006.77</v>
      </c>
      <c r="I75" s="3"/>
    </row>
    <row r="76" spans="1:9" ht="12.75">
      <c r="A76" s="47"/>
      <c r="B76" s="3" t="s">
        <v>45</v>
      </c>
      <c r="C76" s="35" t="s">
        <v>42</v>
      </c>
      <c r="D76" s="35">
        <v>11.42</v>
      </c>
      <c r="E76" s="117">
        <v>28</v>
      </c>
      <c r="F76" s="37">
        <v>0.23</v>
      </c>
      <c r="G76" s="170">
        <f t="shared" si="0"/>
        <v>73.5448</v>
      </c>
      <c r="H76" s="84">
        <f t="shared" si="1"/>
        <v>2967.79</v>
      </c>
      <c r="I76" s="3"/>
    </row>
    <row r="77" spans="1:9" ht="12.75">
      <c r="A77" s="47"/>
      <c r="B77" s="3" t="s">
        <v>32</v>
      </c>
      <c r="C77" s="35" t="s">
        <v>42</v>
      </c>
      <c r="D77" s="35">
        <v>17.5</v>
      </c>
      <c r="E77" s="117">
        <v>28</v>
      </c>
      <c r="F77" s="37">
        <v>0.23</v>
      </c>
      <c r="G77" s="170">
        <f t="shared" si="0"/>
        <v>112.7</v>
      </c>
      <c r="H77" s="84">
        <f t="shared" si="1"/>
        <v>4547.84</v>
      </c>
      <c r="I77" s="3"/>
    </row>
    <row r="78" spans="1:9" ht="12.75">
      <c r="A78" s="47"/>
      <c r="B78" s="3" t="s">
        <v>33</v>
      </c>
      <c r="C78" s="35" t="s">
        <v>42</v>
      </c>
      <c r="D78" s="35">
        <v>11.48</v>
      </c>
      <c r="E78" s="117">
        <v>28</v>
      </c>
      <c r="F78" s="37">
        <v>0.23</v>
      </c>
      <c r="G78" s="170">
        <f t="shared" si="0"/>
        <v>73.9312</v>
      </c>
      <c r="H78" s="84">
        <f t="shared" si="1"/>
        <v>2983.38</v>
      </c>
      <c r="I78" s="3"/>
    </row>
    <row r="79" spans="1:9" ht="25.5">
      <c r="A79" s="93">
        <v>15</v>
      </c>
      <c r="B79" s="46" t="s">
        <v>228</v>
      </c>
      <c r="C79" s="35"/>
      <c r="D79" s="35"/>
      <c r="E79" s="37"/>
      <c r="F79" s="37"/>
      <c r="G79" s="170">
        <f t="shared" si="0"/>
        <v>0</v>
      </c>
      <c r="H79" s="84">
        <f t="shared" si="1"/>
        <v>0</v>
      </c>
      <c r="I79" s="3"/>
    </row>
    <row r="80" spans="1:9" ht="12.75">
      <c r="A80" s="47"/>
      <c r="B80" s="3" t="s">
        <v>181</v>
      </c>
      <c r="C80" s="35" t="s">
        <v>42</v>
      </c>
      <c r="D80" s="34">
        <f>194.25*0.9</f>
        <v>174.82500000000002</v>
      </c>
      <c r="E80" s="52">
        <v>10</v>
      </c>
      <c r="F80" s="52">
        <v>0.23</v>
      </c>
      <c r="G80" s="170">
        <f t="shared" si="0"/>
        <v>402.0975000000001</v>
      </c>
      <c r="H80" s="84">
        <f t="shared" si="1"/>
        <v>16226.05</v>
      </c>
      <c r="I80" s="3"/>
    </row>
    <row r="81" spans="1:9" ht="12.75">
      <c r="A81" s="47"/>
      <c r="B81" s="3" t="s">
        <v>182</v>
      </c>
      <c r="C81" s="35" t="s">
        <v>42</v>
      </c>
      <c r="D81" s="34">
        <f>272.02*0.9</f>
        <v>244.81799999999998</v>
      </c>
      <c r="E81" s="52">
        <v>10</v>
      </c>
      <c r="F81" s="52">
        <v>0.23</v>
      </c>
      <c r="G81" s="170">
        <f t="shared" si="0"/>
        <v>563.0814</v>
      </c>
      <c r="H81" s="84">
        <f t="shared" si="1"/>
        <v>22722.32</v>
      </c>
      <c r="I81" s="3"/>
    </row>
    <row r="82" spans="1:9" ht="12.75">
      <c r="A82" s="47"/>
      <c r="B82" s="3" t="s">
        <v>183</v>
      </c>
      <c r="C82" s="35" t="s">
        <v>42</v>
      </c>
      <c r="D82" s="34">
        <f>112.38*0.9</f>
        <v>101.142</v>
      </c>
      <c r="E82" s="52">
        <v>10</v>
      </c>
      <c r="F82" s="52">
        <v>0.23</v>
      </c>
      <c r="G82" s="170">
        <f t="shared" si="0"/>
        <v>232.6266</v>
      </c>
      <c r="H82" s="84">
        <f t="shared" si="1"/>
        <v>9387.3</v>
      </c>
      <c r="I82" s="3"/>
    </row>
    <row r="83" spans="1:9" ht="12.75">
      <c r="A83" s="47"/>
      <c r="B83" s="3" t="s">
        <v>184</v>
      </c>
      <c r="C83" s="35" t="s">
        <v>42</v>
      </c>
      <c r="D83" s="34">
        <f>182.48*0.9</f>
        <v>164.232</v>
      </c>
      <c r="E83" s="52">
        <v>10</v>
      </c>
      <c r="F83" s="52">
        <v>0.23</v>
      </c>
      <c r="G83" s="170">
        <f t="shared" si="0"/>
        <v>377.7336</v>
      </c>
      <c r="H83" s="84">
        <f t="shared" si="1"/>
        <v>15242.88</v>
      </c>
      <c r="I83" s="3"/>
    </row>
    <row r="84" spans="1:9" ht="16.5" customHeight="1">
      <c r="A84" s="93">
        <v>16</v>
      </c>
      <c r="B84" s="57" t="s">
        <v>185</v>
      </c>
      <c r="C84" s="44" t="s">
        <v>42</v>
      </c>
      <c r="D84" s="44">
        <v>61.17</v>
      </c>
      <c r="E84" s="36">
        <v>20</v>
      </c>
      <c r="F84" s="36">
        <v>1.43</v>
      </c>
      <c r="G84" s="170">
        <f t="shared" si="0"/>
        <v>1749.462</v>
      </c>
      <c r="H84" s="84">
        <f t="shared" si="1"/>
        <v>70596.95</v>
      </c>
      <c r="I84" s="3"/>
    </row>
    <row r="85" spans="1:9" ht="12.75">
      <c r="A85" s="93">
        <v>17</v>
      </c>
      <c r="B85" s="3" t="s">
        <v>46</v>
      </c>
      <c r="C85" s="35" t="s">
        <v>144</v>
      </c>
      <c r="D85" s="35">
        <v>100</v>
      </c>
      <c r="E85" s="36">
        <v>1</v>
      </c>
      <c r="F85" s="36">
        <v>1.35</v>
      </c>
      <c r="G85" s="170">
        <f t="shared" si="0"/>
        <v>135</v>
      </c>
      <c r="H85" s="84">
        <f t="shared" si="1"/>
        <v>5447.73</v>
      </c>
      <c r="I85" s="3"/>
    </row>
    <row r="86" spans="1:9" ht="13.5" customHeight="1">
      <c r="A86" s="93">
        <v>18</v>
      </c>
      <c r="B86" s="68" t="s">
        <v>243</v>
      </c>
      <c r="C86" s="44" t="s">
        <v>42</v>
      </c>
      <c r="D86" s="44">
        <v>8.5</v>
      </c>
      <c r="E86" s="55">
        <v>20</v>
      </c>
      <c r="F86" s="55">
        <v>1.43</v>
      </c>
      <c r="G86" s="170">
        <f t="shared" si="0"/>
        <v>243.1</v>
      </c>
      <c r="H86" s="84">
        <f t="shared" si="1"/>
        <v>9809.94</v>
      </c>
      <c r="I86" s="3"/>
    </row>
    <row r="87" spans="1:9" ht="14.25" customHeight="1">
      <c r="A87" s="93">
        <v>19</v>
      </c>
      <c r="B87" t="s">
        <v>353</v>
      </c>
      <c r="C87" s="117" t="s">
        <v>42</v>
      </c>
      <c r="D87" s="117">
        <f>17.5+5.95</f>
        <v>23.45</v>
      </c>
      <c r="E87" s="8">
        <v>8</v>
      </c>
      <c r="F87" s="55">
        <v>1.43</v>
      </c>
      <c r="G87" s="170">
        <f t="shared" si="0"/>
        <v>268.268</v>
      </c>
      <c r="H87" s="84">
        <f t="shared" si="1"/>
        <v>10825.56</v>
      </c>
      <c r="I87" s="3"/>
    </row>
    <row r="88" spans="1:9" ht="12.75">
      <c r="A88" s="93">
        <v>20</v>
      </c>
      <c r="B88" s="91" t="s">
        <v>195</v>
      </c>
      <c r="C88" s="35" t="s">
        <v>47</v>
      </c>
      <c r="D88" s="35">
        <f>24*6/4</f>
        <v>36</v>
      </c>
      <c r="E88" s="35">
        <v>1</v>
      </c>
      <c r="F88" s="35">
        <v>36</v>
      </c>
      <c r="G88" s="170">
        <f>D88*E88*F88</f>
        <v>1296</v>
      </c>
      <c r="H88" s="84">
        <f t="shared" si="1"/>
        <v>52298.16</v>
      </c>
      <c r="I88" s="3"/>
    </row>
    <row r="89" spans="1:9" ht="15.75" customHeight="1">
      <c r="A89" s="47"/>
      <c r="B89" s="2" t="s">
        <v>196</v>
      </c>
      <c r="C89" s="3"/>
      <c r="D89" s="35"/>
      <c r="E89" s="35"/>
      <c r="F89" s="35"/>
      <c r="G89" s="54">
        <f>SUM(G24:G88)</f>
        <v>22951.82061999999</v>
      </c>
      <c r="H89" s="176">
        <f>SUM(H24:H88)</f>
        <v>926186.7699999998</v>
      </c>
      <c r="I89" s="3"/>
    </row>
    <row r="90" spans="1:9" ht="12.75">
      <c r="A90" s="47"/>
      <c r="B90" s="203" t="s">
        <v>348</v>
      </c>
      <c r="C90" s="204"/>
      <c r="D90" s="204"/>
      <c r="E90" s="204"/>
      <c r="F90" s="204"/>
      <c r="G90" s="204"/>
      <c r="H90" s="204"/>
      <c r="I90" s="205"/>
    </row>
    <row r="91" spans="1:9" ht="12.75">
      <c r="A91" s="93">
        <v>21</v>
      </c>
      <c r="B91" s="2" t="s">
        <v>414</v>
      </c>
      <c r="C91" s="36"/>
      <c r="D91" s="29"/>
      <c r="E91" s="36"/>
      <c r="F91" s="36"/>
      <c r="G91" s="63"/>
      <c r="H91" s="84"/>
      <c r="I91" s="3"/>
    </row>
    <row r="92" spans="1:9" ht="12.75">
      <c r="A92" s="47">
        <v>1</v>
      </c>
      <c r="B92" s="53" t="s">
        <v>236</v>
      </c>
      <c r="C92" s="36" t="s">
        <v>42</v>
      </c>
      <c r="D92" s="36">
        <v>5.03</v>
      </c>
      <c r="E92" s="36">
        <v>32</v>
      </c>
      <c r="F92" s="36">
        <v>1.43</v>
      </c>
      <c r="G92" s="90">
        <f>D92*E92*F92</f>
        <v>230.1728</v>
      </c>
      <c r="H92" s="84">
        <f aca="true" t="shared" si="3" ref="H92:H101">ROUND(1201659/29778.293*G92,2)</f>
        <v>9288.28</v>
      </c>
      <c r="I92" s="3"/>
    </row>
    <row r="93" spans="1:9" ht="12.75">
      <c r="A93" s="47">
        <v>2</v>
      </c>
      <c r="B93" s="53" t="s">
        <v>237</v>
      </c>
      <c r="C93" s="36" t="s">
        <v>42</v>
      </c>
      <c r="D93" s="36">
        <v>1.56</v>
      </c>
      <c r="E93" s="36">
        <v>32</v>
      </c>
      <c r="F93" s="36">
        <v>1.43</v>
      </c>
      <c r="G93" s="90">
        <f>D93*E93*F93</f>
        <v>71.3856</v>
      </c>
      <c r="H93" s="84">
        <f t="shared" si="3"/>
        <v>2880.66</v>
      </c>
      <c r="I93" s="3"/>
    </row>
    <row r="94" spans="1:9" ht="12.75">
      <c r="A94" s="47">
        <v>3</v>
      </c>
      <c r="B94" s="139" t="s">
        <v>350</v>
      </c>
      <c r="C94" s="138" t="s">
        <v>42</v>
      </c>
      <c r="D94" s="140">
        <f>874/100</f>
        <v>8.74</v>
      </c>
      <c r="E94" s="138">
        <v>36</v>
      </c>
      <c r="F94" s="138">
        <v>0.4</v>
      </c>
      <c r="G94" s="90">
        <f>D94*E94*F94</f>
        <v>125.856</v>
      </c>
      <c r="H94" s="84">
        <f t="shared" si="3"/>
        <v>5078.73</v>
      </c>
      <c r="I94" s="3"/>
    </row>
    <row r="95" spans="1:9" ht="12.75">
      <c r="A95" s="47">
        <v>4</v>
      </c>
      <c r="B95" s="139" t="s">
        <v>352</v>
      </c>
      <c r="C95" s="138" t="s">
        <v>42</v>
      </c>
      <c r="D95" s="138">
        <f>874/100</f>
        <v>8.74</v>
      </c>
      <c r="E95" s="138">
        <v>32</v>
      </c>
      <c r="F95" s="138">
        <v>0.21</v>
      </c>
      <c r="G95" s="90">
        <f>D95*E95*F95</f>
        <v>58.7328</v>
      </c>
      <c r="H95" s="84">
        <f t="shared" si="3"/>
        <v>2370.08</v>
      </c>
      <c r="I95" s="3"/>
    </row>
    <row r="96" spans="1:9" ht="12.75">
      <c r="A96" s="47"/>
      <c r="B96" s="139" t="s">
        <v>351</v>
      </c>
      <c r="C96" s="138" t="s">
        <v>42</v>
      </c>
      <c r="D96" s="138">
        <f>874/100</f>
        <v>8.74</v>
      </c>
      <c r="E96" s="138">
        <v>12</v>
      </c>
      <c r="F96" s="138">
        <v>1.43</v>
      </c>
      <c r="G96" s="90">
        <f>D96*E96*F96</f>
        <v>149.9784</v>
      </c>
      <c r="H96" s="84">
        <f t="shared" si="3"/>
        <v>6052.16</v>
      </c>
      <c r="I96" s="3"/>
    </row>
    <row r="97" spans="1:9" ht="12.75">
      <c r="A97" s="93">
        <v>22</v>
      </c>
      <c r="B97" s="79" t="s">
        <v>235</v>
      </c>
      <c r="C97" s="36"/>
      <c r="D97" s="29"/>
      <c r="E97" s="36"/>
      <c r="F97" s="36"/>
      <c r="G97" s="64"/>
      <c r="H97" s="84">
        <f t="shared" si="3"/>
        <v>0</v>
      </c>
      <c r="I97" s="3"/>
    </row>
    <row r="98" spans="1:9" ht="12.75">
      <c r="A98" s="47"/>
      <c r="B98" s="2" t="s">
        <v>413</v>
      </c>
      <c r="C98" s="36"/>
      <c r="D98" s="29"/>
      <c r="E98" s="36"/>
      <c r="F98" s="36"/>
      <c r="G98" s="64"/>
      <c r="H98" s="84">
        <f t="shared" si="3"/>
        <v>0</v>
      </c>
      <c r="I98" s="3"/>
    </row>
    <row r="99" spans="1:9" ht="12.75">
      <c r="A99" s="47">
        <v>1</v>
      </c>
      <c r="B99" s="53" t="s">
        <v>236</v>
      </c>
      <c r="C99" s="36" t="s">
        <v>48</v>
      </c>
      <c r="D99" s="41">
        <v>30</v>
      </c>
      <c r="E99" s="36">
        <v>16</v>
      </c>
      <c r="F99" s="36">
        <v>0.47</v>
      </c>
      <c r="G99" s="64">
        <f>D99*E99*F99</f>
        <v>225.6</v>
      </c>
      <c r="H99" s="84">
        <f t="shared" si="3"/>
        <v>9103.75</v>
      </c>
      <c r="I99" s="3"/>
    </row>
    <row r="100" spans="1:9" ht="12.75">
      <c r="A100" s="47">
        <v>2</v>
      </c>
      <c r="B100" s="53" t="s">
        <v>237</v>
      </c>
      <c r="C100" s="36" t="s">
        <v>48</v>
      </c>
      <c r="D100" s="41">
        <v>14.64</v>
      </c>
      <c r="E100" s="36">
        <v>16</v>
      </c>
      <c r="F100" s="36">
        <v>0.47</v>
      </c>
      <c r="G100" s="64">
        <f>D100*E100*F100</f>
        <v>110.0928</v>
      </c>
      <c r="H100" s="84">
        <f t="shared" si="3"/>
        <v>4442.63</v>
      </c>
      <c r="I100" s="3"/>
    </row>
    <row r="101" spans="1:9" ht="12.75">
      <c r="A101" s="47">
        <v>3</v>
      </c>
      <c r="B101" s="139" t="s">
        <v>347</v>
      </c>
      <c r="C101" s="36" t="s">
        <v>42</v>
      </c>
      <c r="D101" s="41">
        <v>8.74</v>
      </c>
      <c r="E101" s="36">
        <v>16</v>
      </c>
      <c r="F101" s="36">
        <v>0.162</v>
      </c>
      <c r="G101" s="64">
        <f>D101*E101*F101</f>
        <v>22.65408</v>
      </c>
      <c r="H101" s="84">
        <f t="shared" si="3"/>
        <v>914.17</v>
      </c>
      <c r="I101" s="3"/>
    </row>
    <row r="102" spans="1:10" ht="12.75">
      <c r="A102" s="47"/>
      <c r="B102" s="79" t="s">
        <v>196</v>
      </c>
      <c r="C102" s="29"/>
      <c r="D102" s="50"/>
      <c r="E102" s="29"/>
      <c r="F102" s="29"/>
      <c r="G102" s="31">
        <f>SUM(G92:G101)</f>
        <v>994.47248</v>
      </c>
      <c r="H102" s="178">
        <f>SUM(H92:H101)</f>
        <v>40130.46</v>
      </c>
      <c r="I102" s="2"/>
      <c r="J102" s="164"/>
    </row>
    <row r="103" spans="1:248" s="85" customFormat="1" ht="12.75">
      <c r="A103" s="165">
        <v>23</v>
      </c>
      <c r="B103" s="5" t="s">
        <v>317</v>
      </c>
      <c r="C103" s="71"/>
      <c r="D103" s="61"/>
      <c r="E103" s="89"/>
      <c r="F103" s="89"/>
      <c r="G103" s="82" t="s">
        <v>211</v>
      </c>
      <c r="H103" s="88"/>
      <c r="I103" s="61"/>
      <c r="J103" s="110"/>
      <c r="M103" s="86"/>
      <c r="N103" s="86"/>
      <c r="O103" s="86"/>
      <c r="P103" s="86"/>
      <c r="Q103" s="17"/>
      <c r="R103" s="87"/>
      <c r="U103" s="86"/>
      <c r="V103" s="86"/>
      <c r="W103" s="86"/>
      <c r="X103" s="86"/>
      <c r="Y103" s="17"/>
      <c r="Z103" s="87"/>
      <c r="AC103" s="86"/>
      <c r="AD103" s="86"/>
      <c r="AE103" s="86"/>
      <c r="AF103" s="86"/>
      <c r="AG103" s="17"/>
      <c r="AH103" s="87"/>
      <c r="AK103" s="86"/>
      <c r="AL103" s="86"/>
      <c r="AM103" s="86"/>
      <c r="AN103" s="86"/>
      <c r="AO103" s="17"/>
      <c r="AP103" s="87"/>
      <c r="AS103" s="86"/>
      <c r="AT103" s="86"/>
      <c r="AU103" s="86"/>
      <c r="AV103" s="86"/>
      <c r="AW103" s="17"/>
      <c r="AX103" s="87"/>
      <c r="BA103" s="86"/>
      <c r="BB103" s="86"/>
      <c r="BC103" s="86"/>
      <c r="BD103" s="86"/>
      <c r="BE103" s="17"/>
      <c r="BF103" s="87"/>
      <c r="BI103" s="86"/>
      <c r="BJ103" s="86"/>
      <c r="BK103" s="86"/>
      <c r="BL103" s="86"/>
      <c r="BM103" s="17"/>
      <c r="BN103" s="87"/>
      <c r="BQ103" s="86"/>
      <c r="BR103" s="86"/>
      <c r="BS103" s="86"/>
      <c r="BT103" s="86"/>
      <c r="BU103" s="17"/>
      <c r="BV103" s="87"/>
      <c r="BY103" s="86"/>
      <c r="BZ103" s="86"/>
      <c r="CA103" s="86"/>
      <c r="CB103" s="86"/>
      <c r="CC103" s="17"/>
      <c r="CD103" s="87"/>
      <c r="CG103" s="86"/>
      <c r="CH103" s="86"/>
      <c r="CI103" s="86"/>
      <c r="CJ103" s="86"/>
      <c r="CK103" s="17"/>
      <c r="CL103" s="87"/>
      <c r="CO103" s="86"/>
      <c r="CP103" s="86"/>
      <c r="CQ103" s="86"/>
      <c r="CR103" s="86"/>
      <c r="CS103" s="17"/>
      <c r="CT103" s="87"/>
      <c r="CW103" s="86"/>
      <c r="CX103" s="86"/>
      <c r="CY103" s="86"/>
      <c r="CZ103" s="86"/>
      <c r="DA103" s="17"/>
      <c r="DB103" s="87"/>
      <c r="DE103" s="86"/>
      <c r="DF103" s="86"/>
      <c r="DG103" s="86"/>
      <c r="DH103" s="86"/>
      <c r="DI103" s="17"/>
      <c r="DJ103" s="87"/>
      <c r="DM103" s="86"/>
      <c r="DN103" s="86"/>
      <c r="DO103" s="86"/>
      <c r="DP103" s="86"/>
      <c r="DQ103" s="17"/>
      <c r="DR103" s="87"/>
      <c r="DU103" s="86"/>
      <c r="DV103" s="86"/>
      <c r="DW103" s="86"/>
      <c r="DX103" s="86"/>
      <c r="DY103" s="17"/>
      <c r="DZ103" s="87"/>
      <c r="EC103" s="86"/>
      <c r="ED103" s="86"/>
      <c r="EE103" s="86"/>
      <c r="EF103" s="86"/>
      <c r="EG103" s="17"/>
      <c r="EH103" s="87"/>
      <c r="EK103" s="86"/>
      <c r="EL103" s="86"/>
      <c r="EM103" s="86"/>
      <c r="EN103" s="86"/>
      <c r="EO103" s="17"/>
      <c r="EP103" s="87"/>
      <c r="ES103" s="86"/>
      <c r="ET103" s="86"/>
      <c r="EU103" s="86"/>
      <c r="EV103" s="86"/>
      <c r="EW103" s="17"/>
      <c r="EX103" s="87"/>
      <c r="FA103" s="86"/>
      <c r="FB103" s="86"/>
      <c r="FC103" s="86"/>
      <c r="FD103" s="86"/>
      <c r="FE103" s="17"/>
      <c r="FF103" s="87"/>
      <c r="FI103" s="86"/>
      <c r="FJ103" s="86"/>
      <c r="FK103" s="86"/>
      <c r="FL103" s="86"/>
      <c r="FM103" s="17"/>
      <c r="FN103" s="87"/>
      <c r="FQ103" s="86"/>
      <c r="FR103" s="86"/>
      <c r="FS103" s="86"/>
      <c r="FT103" s="86"/>
      <c r="FU103" s="17"/>
      <c r="FV103" s="87"/>
      <c r="FY103" s="86"/>
      <c r="FZ103" s="86"/>
      <c r="GA103" s="86"/>
      <c r="GB103" s="86"/>
      <c r="GC103" s="17"/>
      <c r="GD103" s="87"/>
      <c r="GG103" s="86"/>
      <c r="GH103" s="86"/>
      <c r="GI103" s="86"/>
      <c r="GJ103" s="86"/>
      <c r="GK103" s="17"/>
      <c r="GL103" s="87"/>
      <c r="GO103" s="86"/>
      <c r="GP103" s="86"/>
      <c r="GQ103" s="86"/>
      <c r="GR103" s="86"/>
      <c r="GS103" s="17"/>
      <c r="GT103" s="87"/>
      <c r="GW103" s="86"/>
      <c r="GX103" s="86"/>
      <c r="GY103" s="86"/>
      <c r="GZ103" s="86"/>
      <c r="HA103" s="17"/>
      <c r="HB103" s="87"/>
      <c r="HE103" s="86"/>
      <c r="HF103" s="86"/>
      <c r="HG103" s="86"/>
      <c r="HH103" s="86"/>
      <c r="HI103" s="17"/>
      <c r="HJ103" s="87"/>
      <c r="HM103" s="86"/>
      <c r="HN103" s="86"/>
      <c r="HO103" s="86"/>
      <c r="HP103" s="86"/>
      <c r="HQ103" s="17"/>
      <c r="HR103" s="87"/>
      <c r="HU103" s="86"/>
      <c r="HV103" s="86"/>
      <c r="HW103" s="86"/>
      <c r="HX103" s="86"/>
      <c r="HY103" s="17"/>
      <c r="HZ103" s="87"/>
      <c r="IC103" s="86"/>
      <c r="ID103" s="86"/>
      <c r="IE103" s="86"/>
      <c r="IF103" s="86"/>
      <c r="IG103" s="17"/>
      <c r="IH103" s="87"/>
      <c r="IK103" s="86"/>
      <c r="IL103" s="86"/>
      <c r="IM103" s="86"/>
      <c r="IN103" s="86"/>
    </row>
    <row r="104" spans="1:248" s="13" customFormat="1" ht="12.75">
      <c r="A104" s="47">
        <v>1</v>
      </c>
      <c r="B104" s="67" t="s">
        <v>209</v>
      </c>
      <c r="C104" s="83" t="s">
        <v>211</v>
      </c>
      <c r="D104" s="33">
        <v>430</v>
      </c>
      <c r="E104" s="55">
        <v>1</v>
      </c>
      <c r="F104" s="55">
        <v>1</v>
      </c>
      <c r="G104" s="33">
        <v>430</v>
      </c>
      <c r="H104" s="84">
        <f aca="true" t="shared" si="4" ref="H104:H118">ROUND(1201659/29778.293*G104,2)</f>
        <v>17352.01</v>
      </c>
      <c r="I104" s="35"/>
      <c r="J104" s="111"/>
      <c r="K104" s="75"/>
      <c r="L104" s="75"/>
      <c r="M104" s="14"/>
      <c r="N104" s="14"/>
      <c r="O104" s="14"/>
      <c r="P104" s="14"/>
      <c r="Q104" s="19"/>
      <c r="R104" s="77"/>
      <c r="S104" s="75"/>
      <c r="T104" s="75"/>
      <c r="U104" s="14"/>
      <c r="V104" s="14"/>
      <c r="W104" s="14"/>
      <c r="X104" s="14"/>
      <c r="Y104" s="19"/>
      <c r="Z104" s="77"/>
      <c r="AA104" s="75"/>
      <c r="AB104" s="75"/>
      <c r="AC104" s="14"/>
      <c r="AD104" s="14"/>
      <c r="AE104" s="14"/>
      <c r="AF104" s="14"/>
      <c r="AG104" s="19"/>
      <c r="AH104" s="77"/>
      <c r="AI104" s="75"/>
      <c r="AJ104" s="75"/>
      <c r="AK104" s="14"/>
      <c r="AL104" s="14"/>
      <c r="AM104" s="14"/>
      <c r="AN104" s="14"/>
      <c r="AO104" s="19"/>
      <c r="AP104" s="77"/>
      <c r="AQ104" s="75"/>
      <c r="AR104" s="75"/>
      <c r="AS104" s="14"/>
      <c r="AT104" s="14"/>
      <c r="AU104" s="14"/>
      <c r="AV104" s="14"/>
      <c r="AW104" s="19"/>
      <c r="AX104" s="77"/>
      <c r="AY104" s="75"/>
      <c r="AZ104" s="75"/>
      <c r="BA104" s="14"/>
      <c r="BB104" s="14"/>
      <c r="BC104" s="14"/>
      <c r="BD104" s="14"/>
      <c r="BE104" s="19"/>
      <c r="BF104" s="77"/>
      <c r="BG104" s="75"/>
      <c r="BH104" s="75"/>
      <c r="BI104" s="14"/>
      <c r="BJ104" s="14"/>
      <c r="BK104" s="14"/>
      <c r="BL104" s="14"/>
      <c r="BM104" s="19"/>
      <c r="BN104" s="77"/>
      <c r="BO104" s="75"/>
      <c r="BP104" s="75"/>
      <c r="BQ104" s="14"/>
      <c r="BR104" s="14"/>
      <c r="BS104" s="14"/>
      <c r="BT104" s="14"/>
      <c r="BU104" s="19"/>
      <c r="BV104" s="77"/>
      <c r="BW104" s="75"/>
      <c r="BX104" s="75"/>
      <c r="BY104" s="14"/>
      <c r="BZ104" s="14"/>
      <c r="CA104" s="14"/>
      <c r="CB104" s="14"/>
      <c r="CC104" s="19"/>
      <c r="CD104" s="77"/>
      <c r="CE104" s="75"/>
      <c r="CF104" s="75"/>
      <c r="CG104" s="14"/>
      <c r="CH104" s="14"/>
      <c r="CI104" s="14"/>
      <c r="CJ104" s="14"/>
      <c r="CK104" s="19"/>
      <c r="CL104" s="77"/>
      <c r="CM104" s="75"/>
      <c r="CN104" s="75"/>
      <c r="CO104" s="14"/>
      <c r="CP104" s="14"/>
      <c r="CQ104" s="14"/>
      <c r="CR104" s="14"/>
      <c r="CS104" s="19"/>
      <c r="CT104" s="77"/>
      <c r="CU104" s="75"/>
      <c r="CV104" s="75"/>
      <c r="CW104" s="14"/>
      <c r="CX104" s="14"/>
      <c r="CY104" s="14"/>
      <c r="CZ104" s="14"/>
      <c r="DA104" s="19"/>
      <c r="DB104" s="77"/>
      <c r="DC104" s="75"/>
      <c r="DD104" s="75"/>
      <c r="DE104" s="14"/>
      <c r="DF104" s="14"/>
      <c r="DG104" s="14"/>
      <c r="DH104" s="14"/>
      <c r="DI104" s="19"/>
      <c r="DJ104" s="77"/>
      <c r="DK104" s="75"/>
      <c r="DL104" s="75"/>
      <c r="DM104" s="14"/>
      <c r="DN104" s="14"/>
      <c r="DO104" s="14"/>
      <c r="DP104" s="14"/>
      <c r="DQ104" s="19"/>
      <c r="DR104" s="77"/>
      <c r="DS104" s="75"/>
      <c r="DT104" s="75"/>
      <c r="DU104" s="14"/>
      <c r="DV104" s="14"/>
      <c r="DW104" s="14"/>
      <c r="DX104" s="14"/>
      <c r="DY104" s="19"/>
      <c r="DZ104" s="77"/>
      <c r="EA104" s="75"/>
      <c r="EB104" s="75"/>
      <c r="EC104" s="14"/>
      <c r="ED104" s="14"/>
      <c r="EE104" s="14"/>
      <c r="EF104" s="14"/>
      <c r="EG104" s="19"/>
      <c r="EH104" s="77"/>
      <c r="EI104" s="75"/>
      <c r="EJ104" s="75"/>
      <c r="EK104" s="14"/>
      <c r="EL104" s="14"/>
      <c r="EM104" s="14"/>
      <c r="EN104" s="14"/>
      <c r="EO104" s="19"/>
      <c r="EP104" s="77"/>
      <c r="EQ104" s="75"/>
      <c r="ER104" s="75"/>
      <c r="ES104" s="14"/>
      <c r="ET104" s="14"/>
      <c r="EU104" s="14"/>
      <c r="EV104" s="14"/>
      <c r="EW104" s="19"/>
      <c r="EX104" s="77"/>
      <c r="EY104" s="75"/>
      <c r="EZ104" s="75"/>
      <c r="FA104" s="14"/>
      <c r="FB104" s="14"/>
      <c r="FC104" s="14"/>
      <c r="FD104" s="14"/>
      <c r="FE104" s="19"/>
      <c r="FF104" s="77"/>
      <c r="FG104" s="75"/>
      <c r="FH104" s="75"/>
      <c r="FI104" s="14"/>
      <c r="FJ104" s="14"/>
      <c r="FK104" s="14"/>
      <c r="FL104" s="14"/>
      <c r="FM104" s="19"/>
      <c r="FN104" s="77"/>
      <c r="FO104" s="75"/>
      <c r="FP104" s="75"/>
      <c r="FQ104" s="14"/>
      <c r="FR104" s="14"/>
      <c r="FS104" s="14"/>
      <c r="FT104" s="14"/>
      <c r="FU104" s="19"/>
      <c r="FV104" s="77"/>
      <c r="FW104" s="75"/>
      <c r="FX104" s="75"/>
      <c r="FY104" s="14"/>
      <c r="FZ104" s="14"/>
      <c r="GA104" s="14"/>
      <c r="GB104" s="14"/>
      <c r="GC104" s="19"/>
      <c r="GD104" s="77"/>
      <c r="GE104" s="75"/>
      <c r="GF104" s="75"/>
      <c r="GG104" s="14"/>
      <c r="GH104" s="14"/>
      <c r="GI104" s="14"/>
      <c r="GJ104" s="14"/>
      <c r="GK104" s="19"/>
      <c r="GL104" s="77"/>
      <c r="GM104" s="75"/>
      <c r="GN104" s="75"/>
      <c r="GO104" s="14"/>
      <c r="GP104" s="14"/>
      <c r="GQ104" s="14"/>
      <c r="GR104" s="14"/>
      <c r="GS104" s="19"/>
      <c r="GT104" s="77"/>
      <c r="GU104" s="75"/>
      <c r="GV104" s="75"/>
      <c r="GW104" s="14"/>
      <c r="GX104" s="14"/>
      <c r="GY104" s="14"/>
      <c r="GZ104" s="14"/>
      <c r="HA104" s="19"/>
      <c r="HB104" s="77"/>
      <c r="HC104" s="75"/>
      <c r="HD104" s="75"/>
      <c r="HE104" s="14"/>
      <c r="HF104" s="14"/>
      <c r="HG104" s="14"/>
      <c r="HH104" s="14"/>
      <c r="HI104" s="19"/>
      <c r="HJ104" s="77"/>
      <c r="HK104" s="75"/>
      <c r="HL104" s="75"/>
      <c r="HM104" s="14"/>
      <c r="HN104" s="14"/>
      <c r="HO104" s="14"/>
      <c r="HP104" s="14"/>
      <c r="HQ104" s="19"/>
      <c r="HR104" s="77"/>
      <c r="HS104" s="75"/>
      <c r="HT104" s="75"/>
      <c r="HU104" s="14"/>
      <c r="HV104" s="14"/>
      <c r="HW104" s="14"/>
      <c r="HX104" s="14"/>
      <c r="HY104" s="19"/>
      <c r="HZ104" s="77"/>
      <c r="IA104" s="75"/>
      <c r="IB104" s="75"/>
      <c r="IC104" s="14"/>
      <c r="ID104" s="14"/>
      <c r="IE104" s="14"/>
      <c r="IF104" s="14"/>
      <c r="IG104" s="19"/>
      <c r="IH104" s="77"/>
      <c r="II104" s="75"/>
      <c r="IJ104" s="75"/>
      <c r="IK104" s="14"/>
      <c r="IL104" s="14"/>
      <c r="IM104" s="14"/>
      <c r="IN104" s="14"/>
    </row>
    <row r="105" spans="1:248" s="13" customFormat="1" ht="12.75">
      <c r="A105" s="47">
        <v>2</v>
      </c>
      <c r="B105" s="67" t="s">
        <v>210</v>
      </c>
      <c r="C105" s="83" t="s">
        <v>211</v>
      </c>
      <c r="D105" s="33">
        <v>560</v>
      </c>
      <c r="E105" s="55">
        <v>1</v>
      </c>
      <c r="F105" s="55">
        <v>1</v>
      </c>
      <c r="G105" s="33">
        <v>560</v>
      </c>
      <c r="H105" s="84">
        <f t="shared" si="4"/>
        <v>22597.97</v>
      </c>
      <c r="I105" s="35"/>
      <c r="J105" s="77"/>
      <c r="K105" s="75"/>
      <c r="L105" s="75"/>
      <c r="M105" s="14"/>
      <c r="N105" s="14"/>
      <c r="O105" s="14"/>
      <c r="P105" s="14"/>
      <c r="Q105" s="19"/>
      <c r="R105" s="77"/>
      <c r="S105" s="75"/>
      <c r="T105" s="75"/>
      <c r="U105" s="14"/>
      <c r="V105" s="14"/>
      <c r="W105" s="14"/>
      <c r="X105" s="14"/>
      <c r="Y105" s="19"/>
      <c r="Z105" s="77"/>
      <c r="AA105" s="75"/>
      <c r="AB105" s="75"/>
      <c r="AC105" s="14"/>
      <c r="AD105" s="14"/>
      <c r="AE105" s="14"/>
      <c r="AF105" s="14"/>
      <c r="AG105" s="19"/>
      <c r="AH105" s="77"/>
      <c r="AI105" s="75"/>
      <c r="AJ105" s="75"/>
      <c r="AK105" s="14"/>
      <c r="AL105" s="14"/>
      <c r="AM105" s="14"/>
      <c r="AN105" s="14"/>
      <c r="AO105" s="19"/>
      <c r="AP105" s="77"/>
      <c r="AQ105" s="75"/>
      <c r="AR105" s="75"/>
      <c r="AS105" s="14"/>
      <c r="AT105" s="14"/>
      <c r="AU105" s="14"/>
      <c r="AV105" s="14"/>
      <c r="AW105" s="19"/>
      <c r="AX105" s="77"/>
      <c r="AY105" s="75"/>
      <c r="AZ105" s="75"/>
      <c r="BA105" s="14"/>
      <c r="BB105" s="14"/>
      <c r="BC105" s="14"/>
      <c r="BD105" s="14"/>
      <c r="BE105" s="19"/>
      <c r="BF105" s="77"/>
      <c r="BG105" s="75"/>
      <c r="BH105" s="75"/>
      <c r="BI105" s="14"/>
      <c r="BJ105" s="14"/>
      <c r="BK105" s="14"/>
      <c r="BL105" s="14"/>
      <c r="BM105" s="19"/>
      <c r="BN105" s="77"/>
      <c r="BO105" s="75"/>
      <c r="BP105" s="75"/>
      <c r="BQ105" s="14"/>
      <c r="BR105" s="14"/>
      <c r="BS105" s="14"/>
      <c r="BT105" s="14"/>
      <c r="BU105" s="19"/>
      <c r="BV105" s="77"/>
      <c r="BW105" s="75"/>
      <c r="BX105" s="75"/>
      <c r="BY105" s="14"/>
      <c r="BZ105" s="14"/>
      <c r="CA105" s="14"/>
      <c r="CB105" s="14"/>
      <c r="CC105" s="19"/>
      <c r="CD105" s="77"/>
      <c r="CE105" s="75"/>
      <c r="CF105" s="75"/>
      <c r="CG105" s="14"/>
      <c r="CH105" s="14"/>
      <c r="CI105" s="14"/>
      <c r="CJ105" s="14"/>
      <c r="CK105" s="19"/>
      <c r="CL105" s="77"/>
      <c r="CM105" s="75"/>
      <c r="CN105" s="75"/>
      <c r="CO105" s="14"/>
      <c r="CP105" s="14"/>
      <c r="CQ105" s="14"/>
      <c r="CR105" s="14"/>
      <c r="CS105" s="19"/>
      <c r="CT105" s="77"/>
      <c r="CU105" s="75"/>
      <c r="CV105" s="75"/>
      <c r="CW105" s="14"/>
      <c r="CX105" s="14"/>
      <c r="CY105" s="14"/>
      <c r="CZ105" s="14"/>
      <c r="DA105" s="19"/>
      <c r="DB105" s="77"/>
      <c r="DC105" s="75"/>
      <c r="DD105" s="75"/>
      <c r="DE105" s="14"/>
      <c r="DF105" s="14"/>
      <c r="DG105" s="14"/>
      <c r="DH105" s="14"/>
      <c r="DI105" s="19"/>
      <c r="DJ105" s="77"/>
      <c r="DK105" s="75"/>
      <c r="DL105" s="75"/>
      <c r="DM105" s="14"/>
      <c r="DN105" s="14"/>
      <c r="DO105" s="14"/>
      <c r="DP105" s="14"/>
      <c r="DQ105" s="19"/>
      <c r="DR105" s="77"/>
      <c r="DS105" s="75"/>
      <c r="DT105" s="75"/>
      <c r="DU105" s="14"/>
      <c r="DV105" s="14"/>
      <c r="DW105" s="14"/>
      <c r="DX105" s="14"/>
      <c r="DY105" s="19"/>
      <c r="DZ105" s="77"/>
      <c r="EA105" s="75"/>
      <c r="EB105" s="75"/>
      <c r="EC105" s="14"/>
      <c r="ED105" s="14"/>
      <c r="EE105" s="14"/>
      <c r="EF105" s="14"/>
      <c r="EG105" s="19"/>
      <c r="EH105" s="77"/>
      <c r="EI105" s="75"/>
      <c r="EJ105" s="75"/>
      <c r="EK105" s="14"/>
      <c r="EL105" s="14"/>
      <c r="EM105" s="14"/>
      <c r="EN105" s="14"/>
      <c r="EO105" s="19"/>
      <c r="EP105" s="77"/>
      <c r="EQ105" s="75"/>
      <c r="ER105" s="75"/>
      <c r="ES105" s="14"/>
      <c r="ET105" s="14"/>
      <c r="EU105" s="14"/>
      <c r="EV105" s="14"/>
      <c r="EW105" s="19"/>
      <c r="EX105" s="77"/>
      <c r="EY105" s="75"/>
      <c r="EZ105" s="75"/>
      <c r="FA105" s="14"/>
      <c r="FB105" s="14"/>
      <c r="FC105" s="14"/>
      <c r="FD105" s="14"/>
      <c r="FE105" s="19"/>
      <c r="FF105" s="77"/>
      <c r="FG105" s="75"/>
      <c r="FH105" s="75"/>
      <c r="FI105" s="14"/>
      <c r="FJ105" s="14"/>
      <c r="FK105" s="14"/>
      <c r="FL105" s="14"/>
      <c r="FM105" s="19"/>
      <c r="FN105" s="77"/>
      <c r="FO105" s="75"/>
      <c r="FP105" s="75"/>
      <c r="FQ105" s="14"/>
      <c r="FR105" s="14"/>
      <c r="FS105" s="14"/>
      <c r="FT105" s="14"/>
      <c r="FU105" s="19"/>
      <c r="FV105" s="77"/>
      <c r="FW105" s="75"/>
      <c r="FX105" s="75"/>
      <c r="FY105" s="14"/>
      <c r="FZ105" s="14"/>
      <c r="GA105" s="14"/>
      <c r="GB105" s="14"/>
      <c r="GC105" s="19"/>
      <c r="GD105" s="77"/>
      <c r="GE105" s="75"/>
      <c r="GF105" s="75"/>
      <c r="GG105" s="14"/>
      <c r="GH105" s="14"/>
      <c r="GI105" s="14"/>
      <c r="GJ105" s="14"/>
      <c r="GK105" s="19"/>
      <c r="GL105" s="77"/>
      <c r="GM105" s="75"/>
      <c r="GN105" s="75"/>
      <c r="GO105" s="14"/>
      <c r="GP105" s="14"/>
      <c r="GQ105" s="14"/>
      <c r="GR105" s="14"/>
      <c r="GS105" s="19"/>
      <c r="GT105" s="77"/>
      <c r="GU105" s="75"/>
      <c r="GV105" s="75"/>
      <c r="GW105" s="14"/>
      <c r="GX105" s="14"/>
      <c r="GY105" s="14"/>
      <c r="GZ105" s="14"/>
      <c r="HA105" s="19"/>
      <c r="HB105" s="77"/>
      <c r="HC105" s="75"/>
      <c r="HD105" s="75"/>
      <c r="HE105" s="14"/>
      <c r="HF105" s="14"/>
      <c r="HG105" s="14"/>
      <c r="HH105" s="14"/>
      <c r="HI105" s="19"/>
      <c r="HJ105" s="77"/>
      <c r="HK105" s="75"/>
      <c r="HL105" s="75"/>
      <c r="HM105" s="14"/>
      <c r="HN105" s="14"/>
      <c r="HO105" s="14"/>
      <c r="HP105" s="14"/>
      <c r="HQ105" s="19"/>
      <c r="HR105" s="77"/>
      <c r="HS105" s="75"/>
      <c r="HT105" s="75"/>
      <c r="HU105" s="14"/>
      <c r="HV105" s="14"/>
      <c r="HW105" s="14"/>
      <c r="HX105" s="14"/>
      <c r="HY105" s="19"/>
      <c r="HZ105" s="77"/>
      <c r="IA105" s="75"/>
      <c r="IB105" s="75"/>
      <c r="IC105" s="14"/>
      <c r="ID105" s="14"/>
      <c r="IE105" s="14"/>
      <c r="IF105" s="14"/>
      <c r="IG105" s="19"/>
      <c r="IH105" s="77"/>
      <c r="II105" s="75"/>
      <c r="IJ105" s="75"/>
      <c r="IK105" s="14"/>
      <c r="IL105" s="14"/>
      <c r="IM105" s="14"/>
      <c r="IN105" s="14"/>
    </row>
    <row r="106" spans="1:248" s="13" customFormat="1" ht="12.75">
      <c r="A106" s="47">
        <v>3</v>
      </c>
      <c r="B106" s="67" t="s">
        <v>200</v>
      </c>
      <c r="C106" s="83" t="s">
        <v>211</v>
      </c>
      <c r="D106" s="33">
        <v>1500</v>
      </c>
      <c r="E106" s="55">
        <v>1</v>
      </c>
      <c r="F106" s="55">
        <v>1</v>
      </c>
      <c r="G106" s="33">
        <v>1500</v>
      </c>
      <c r="H106" s="84">
        <f t="shared" si="4"/>
        <v>60530.28</v>
      </c>
      <c r="I106" s="35"/>
      <c r="J106" s="77"/>
      <c r="K106" s="75"/>
      <c r="L106" s="75"/>
      <c r="M106" s="14"/>
      <c r="N106" s="14"/>
      <c r="O106" s="14"/>
      <c r="P106" s="14"/>
      <c r="Q106" s="19"/>
      <c r="R106" s="77"/>
      <c r="S106" s="75"/>
      <c r="T106" s="75"/>
      <c r="U106" s="14"/>
      <c r="V106" s="14"/>
      <c r="W106" s="14"/>
      <c r="X106" s="14"/>
      <c r="Y106" s="19"/>
      <c r="Z106" s="77"/>
      <c r="AA106" s="75"/>
      <c r="AB106" s="75"/>
      <c r="AC106" s="14"/>
      <c r="AD106" s="14"/>
      <c r="AE106" s="14"/>
      <c r="AF106" s="14"/>
      <c r="AG106" s="19"/>
      <c r="AH106" s="77"/>
      <c r="AI106" s="75"/>
      <c r="AJ106" s="75"/>
      <c r="AK106" s="14"/>
      <c r="AL106" s="14"/>
      <c r="AM106" s="14"/>
      <c r="AN106" s="14"/>
      <c r="AO106" s="19"/>
      <c r="AP106" s="77"/>
      <c r="AQ106" s="75"/>
      <c r="AR106" s="75"/>
      <c r="AS106" s="14"/>
      <c r="AT106" s="14"/>
      <c r="AU106" s="14"/>
      <c r="AV106" s="14"/>
      <c r="AW106" s="19"/>
      <c r="AX106" s="77"/>
      <c r="AY106" s="75"/>
      <c r="AZ106" s="75"/>
      <c r="BA106" s="14"/>
      <c r="BB106" s="14"/>
      <c r="BC106" s="14"/>
      <c r="BD106" s="14"/>
      <c r="BE106" s="19"/>
      <c r="BF106" s="77"/>
      <c r="BG106" s="75"/>
      <c r="BH106" s="75"/>
      <c r="BI106" s="14"/>
      <c r="BJ106" s="14"/>
      <c r="BK106" s="14"/>
      <c r="BL106" s="14"/>
      <c r="BM106" s="19"/>
      <c r="BN106" s="77"/>
      <c r="BO106" s="75"/>
      <c r="BP106" s="75"/>
      <c r="BQ106" s="14"/>
      <c r="BR106" s="14"/>
      <c r="BS106" s="14"/>
      <c r="BT106" s="14"/>
      <c r="BU106" s="19"/>
      <c r="BV106" s="77"/>
      <c r="BW106" s="75"/>
      <c r="BX106" s="75"/>
      <c r="BY106" s="14"/>
      <c r="BZ106" s="14"/>
      <c r="CA106" s="14"/>
      <c r="CB106" s="14"/>
      <c r="CC106" s="19"/>
      <c r="CD106" s="77"/>
      <c r="CE106" s="75"/>
      <c r="CF106" s="75"/>
      <c r="CG106" s="14"/>
      <c r="CH106" s="14"/>
      <c r="CI106" s="14"/>
      <c r="CJ106" s="14"/>
      <c r="CK106" s="19"/>
      <c r="CL106" s="77"/>
      <c r="CM106" s="75"/>
      <c r="CN106" s="75"/>
      <c r="CO106" s="14"/>
      <c r="CP106" s="14"/>
      <c r="CQ106" s="14"/>
      <c r="CR106" s="14"/>
      <c r="CS106" s="19"/>
      <c r="CT106" s="77"/>
      <c r="CU106" s="75"/>
      <c r="CV106" s="75"/>
      <c r="CW106" s="14"/>
      <c r="CX106" s="14"/>
      <c r="CY106" s="14"/>
      <c r="CZ106" s="14"/>
      <c r="DA106" s="19"/>
      <c r="DB106" s="77"/>
      <c r="DC106" s="75"/>
      <c r="DD106" s="75"/>
      <c r="DE106" s="14"/>
      <c r="DF106" s="14"/>
      <c r="DG106" s="14"/>
      <c r="DH106" s="14"/>
      <c r="DI106" s="19"/>
      <c r="DJ106" s="77"/>
      <c r="DK106" s="75"/>
      <c r="DL106" s="75"/>
      <c r="DM106" s="14"/>
      <c r="DN106" s="14"/>
      <c r="DO106" s="14"/>
      <c r="DP106" s="14"/>
      <c r="DQ106" s="19"/>
      <c r="DR106" s="77"/>
      <c r="DS106" s="75"/>
      <c r="DT106" s="75"/>
      <c r="DU106" s="14"/>
      <c r="DV106" s="14"/>
      <c r="DW106" s="14"/>
      <c r="DX106" s="14"/>
      <c r="DY106" s="19"/>
      <c r="DZ106" s="77"/>
      <c r="EA106" s="75"/>
      <c r="EB106" s="75"/>
      <c r="EC106" s="14"/>
      <c r="ED106" s="14"/>
      <c r="EE106" s="14"/>
      <c r="EF106" s="14"/>
      <c r="EG106" s="19"/>
      <c r="EH106" s="77"/>
      <c r="EI106" s="75"/>
      <c r="EJ106" s="75"/>
      <c r="EK106" s="14"/>
      <c r="EL106" s="14"/>
      <c r="EM106" s="14"/>
      <c r="EN106" s="14"/>
      <c r="EO106" s="19"/>
      <c r="EP106" s="77"/>
      <c r="EQ106" s="75"/>
      <c r="ER106" s="75"/>
      <c r="ES106" s="14"/>
      <c r="ET106" s="14"/>
      <c r="EU106" s="14"/>
      <c r="EV106" s="14"/>
      <c r="EW106" s="19"/>
      <c r="EX106" s="77"/>
      <c r="EY106" s="75"/>
      <c r="EZ106" s="75"/>
      <c r="FA106" s="14"/>
      <c r="FB106" s="14"/>
      <c r="FC106" s="14"/>
      <c r="FD106" s="14"/>
      <c r="FE106" s="19"/>
      <c r="FF106" s="77"/>
      <c r="FG106" s="75"/>
      <c r="FH106" s="75"/>
      <c r="FI106" s="14"/>
      <c r="FJ106" s="14"/>
      <c r="FK106" s="14"/>
      <c r="FL106" s="14"/>
      <c r="FM106" s="19"/>
      <c r="FN106" s="77"/>
      <c r="FO106" s="75"/>
      <c r="FP106" s="75"/>
      <c r="FQ106" s="14"/>
      <c r="FR106" s="14"/>
      <c r="FS106" s="14"/>
      <c r="FT106" s="14"/>
      <c r="FU106" s="19"/>
      <c r="FV106" s="77"/>
      <c r="FW106" s="75"/>
      <c r="FX106" s="75"/>
      <c r="FY106" s="14"/>
      <c r="FZ106" s="14"/>
      <c r="GA106" s="14"/>
      <c r="GB106" s="14"/>
      <c r="GC106" s="19"/>
      <c r="GD106" s="77"/>
      <c r="GE106" s="75"/>
      <c r="GF106" s="75"/>
      <c r="GG106" s="14"/>
      <c r="GH106" s="14"/>
      <c r="GI106" s="14"/>
      <c r="GJ106" s="14"/>
      <c r="GK106" s="19"/>
      <c r="GL106" s="77"/>
      <c r="GM106" s="75"/>
      <c r="GN106" s="75"/>
      <c r="GO106" s="14"/>
      <c r="GP106" s="14"/>
      <c r="GQ106" s="14"/>
      <c r="GR106" s="14"/>
      <c r="GS106" s="19"/>
      <c r="GT106" s="77"/>
      <c r="GU106" s="75"/>
      <c r="GV106" s="75"/>
      <c r="GW106" s="14"/>
      <c r="GX106" s="14"/>
      <c r="GY106" s="14"/>
      <c r="GZ106" s="14"/>
      <c r="HA106" s="19"/>
      <c r="HB106" s="77"/>
      <c r="HC106" s="75"/>
      <c r="HD106" s="75"/>
      <c r="HE106" s="14"/>
      <c r="HF106" s="14"/>
      <c r="HG106" s="14"/>
      <c r="HH106" s="14"/>
      <c r="HI106" s="19"/>
      <c r="HJ106" s="77"/>
      <c r="HK106" s="75"/>
      <c r="HL106" s="75"/>
      <c r="HM106" s="14"/>
      <c r="HN106" s="14"/>
      <c r="HO106" s="14"/>
      <c r="HP106" s="14"/>
      <c r="HQ106" s="19"/>
      <c r="HR106" s="77"/>
      <c r="HS106" s="75"/>
      <c r="HT106" s="75"/>
      <c r="HU106" s="14"/>
      <c r="HV106" s="14"/>
      <c r="HW106" s="14"/>
      <c r="HX106" s="14"/>
      <c r="HY106" s="19"/>
      <c r="HZ106" s="77"/>
      <c r="IA106" s="75"/>
      <c r="IB106" s="75"/>
      <c r="IC106" s="14"/>
      <c r="ID106" s="14"/>
      <c r="IE106" s="14"/>
      <c r="IF106" s="14"/>
      <c r="IG106" s="19"/>
      <c r="IH106" s="77"/>
      <c r="II106" s="75"/>
      <c r="IJ106" s="75"/>
      <c r="IK106" s="14"/>
      <c r="IL106" s="14"/>
      <c r="IM106" s="14"/>
      <c r="IN106" s="14"/>
    </row>
    <row r="107" spans="1:248" s="13" customFormat="1" ht="12.75">
      <c r="A107" s="47">
        <v>4</v>
      </c>
      <c r="B107" s="67" t="s">
        <v>250</v>
      </c>
      <c r="C107" s="83" t="s">
        <v>211</v>
      </c>
      <c r="D107" s="33">
        <f>350+360</f>
        <v>710</v>
      </c>
      <c r="E107" s="55">
        <v>1</v>
      </c>
      <c r="F107" s="55">
        <v>1</v>
      </c>
      <c r="G107" s="33">
        <f>350+360</f>
        <v>710</v>
      </c>
      <c r="H107" s="84">
        <f t="shared" si="4"/>
        <v>28651</v>
      </c>
      <c r="I107" s="35"/>
      <c r="J107" s="77"/>
      <c r="K107" s="75"/>
      <c r="L107" s="75"/>
      <c r="M107" s="14"/>
      <c r="N107" s="14"/>
      <c r="O107" s="14"/>
      <c r="P107" s="14"/>
      <c r="Q107" s="19"/>
      <c r="R107" s="77"/>
      <c r="S107" s="75"/>
      <c r="T107" s="75"/>
      <c r="U107" s="14"/>
      <c r="V107" s="14"/>
      <c r="W107" s="14"/>
      <c r="X107" s="14"/>
      <c r="Y107" s="19"/>
      <c r="Z107" s="77"/>
      <c r="AA107" s="75"/>
      <c r="AB107" s="75"/>
      <c r="AC107" s="14"/>
      <c r="AD107" s="14"/>
      <c r="AE107" s="14"/>
      <c r="AF107" s="14"/>
      <c r="AG107" s="19"/>
      <c r="AH107" s="77"/>
      <c r="AI107" s="75"/>
      <c r="AJ107" s="75"/>
      <c r="AK107" s="14"/>
      <c r="AL107" s="14"/>
      <c r="AM107" s="14"/>
      <c r="AN107" s="14"/>
      <c r="AO107" s="19"/>
      <c r="AP107" s="77"/>
      <c r="AQ107" s="75"/>
      <c r="AR107" s="75"/>
      <c r="AS107" s="14"/>
      <c r="AT107" s="14"/>
      <c r="AU107" s="14"/>
      <c r="AV107" s="14"/>
      <c r="AW107" s="19"/>
      <c r="AX107" s="77"/>
      <c r="AY107" s="75"/>
      <c r="AZ107" s="75"/>
      <c r="BA107" s="14"/>
      <c r="BB107" s="14"/>
      <c r="BC107" s="14"/>
      <c r="BD107" s="14"/>
      <c r="BE107" s="19"/>
      <c r="BF107" s="77"/>
      <c r="BG107" s="75"/>
      <c r="BH107" s="75"/>
      <c r="BI107" s="14"/>
      <c r="BJ107" s="14"/>
      <c r="BK107" s="14"/>
      <c r="BL107" s="14"/>
      <c r="BM107" s="19"/>
      <c r="BN107" s="77"/>
      <c r="BO107" s="75"/>
      <c r="BP107" s="75"/>
      <c r="BQ107" s="14"/>
      <c r="BR107" s="14"/>
      <c r="BS107" s="14"/>
      <c r="BT107" s="14"/>
      <c r="BU107" s="19"/>
      <c r="BV107" s="77"/>
      <c r="BW107" s="75"/>
      <c r="BX107" s="75"/>
      <c r="BY107" s="14"/>
      <c r="BZ107" s="14"/>
      <c r="CA107" s="14"/>
      <c r="CB107" s="14"/>
      <c r="CC107" s="19"/>
      <c r="CD107" s="77"/>
      <c r="CE107" s="75"/>
      <c r="CF107" s="75"/>
      <c r="CG107" s="14"/>
      <c r="CH107" s="14"/>
      <c r="CI107" s="14"/>
      <c r="CJ107" s="14"/>
      <c r="CK107" s="19"/>
      <c r="CL107" s="77"/>
      <c r="CM107" s="75"/>
      <c r="CN107" s="75"/>
      <c r="CO107" s="14"/>
      <c r="CP107" s="14"/>
      <c r="CQ107" s="14"/>
      <c r="CR107" s="14"/>
      <c r="CS107" s="19"/>
      <c r="CT107" s="77"/>
      <c r="CU107" s="75"/>
      <c r="CV107" s="75"/>
      <c r="CW107" s="14"/>
      <c r="CX107" s="14"/>
      <c r="CY107" s="14"/>
      <c r="CZ107" s="14"/>
      <c r="DA107" s="19"/>
      <c r="DB107" s="77"/>
      <c r="DC107" s="75"/>
      <c r="DD107" s="75"/>
      <c r="DE107" s="14"/>
      <c r="DF107" s="14"/>
      <c r="DG107" s="14"/>
      <c r="DH107" s="14"/>
      <c r="DI107" s="19"/>
      <c r="DJ107" s="77"/>
      <c r="DK107" s="75"/>
      <c r="DL107" s="75"/>
      <c r="DM107" s="14"/>
      <c r="DN107" s="14"/>
      <c r="DO107" s="14"/>
      <c r="DP107" s="14"/>
      <c r="DQ107" s="19"/>
      <c r="DR107" s="77"/>
      <c r="DS107" s="75"/>
      <c r="DT107" s="75"/>
      <c r="DU107" s="14"/>
      <c r="DV107" s="14"/>
      <c r="DW107" s="14"/>
      <c r="DX107" s="14"/>
      <c r="DY107" s="19"/>
      <c r="DZ107" s="77"/>
      <c r="EA107" s="75"/>
      <c r="EB107" s="75"/>
      <c r="EC107" s="14"/>
      <c r="ED107" s="14"/>
      <c r="EE107" s="14"/>
      <c r="EF107" s="14"/>
      <c r="EG107" s="19"/>
      <c r="EH107" s="77"/>
      <c r="EI107" s="75"/>
      <c r="EJ107" s="75"/>
      <c r="EK107" s="14"/>
      <c r="EL107" s="14"/>
      <c r="EM107" s="14"/>
      <c r="EN107" s="14"/>
      <c r="EO107" s="19"/>
      <c r="EP107" s="77"/>
      <c r="EQ107" s="75"/>
      <c r="ER107" s="75"/>
      <c r="ES107" s="14"/>
      <c r="ET107" s="14"/>
      <c r="EU107" s="14"/>
      <c r="EV107" s="14"/>
      <c r="EW107" s="19"/>
      <c r="EX107" s="77"/>
      <c r="EY107" s="75"/>
      <c r="EZ107" s="75"/>
      <c r="FA107" s="14"/>
      <c r="FB107" s="14"/>
      <c r="FC107" s="14"/>
      <c r="FD107" s="14"/>
      <c r="FE107" s="19"/>
      <c r="FF107" s="77"/>
      <c r="FG107" s="75"/>
      <c r="FH107" s="75"/>
      <c r="FI107" s="14"/>
      <c r="FJ107" s="14"/>
      <c r="FK107" s="14"/>
      <c r="FL107" s="14"/>
      <c r="FM107" s="19"/>
      <c r="FN107" s="77"/>
      <c r="FO107" s="75"/>
      <c r="FP107" s="75"/>
      <c r="FQ107" s="14"/>
      <c r="FR107" s="14"/>
      <c r="FS107" s="14"/>
      <c r="FT107" s="14"/>
      <c r="FU107" s="19"/>
      <c r="FV107" s="77"/>
      <c r="FW107" s="75"/>
      <c r="FX107" s="75"/>
      <c r="FY107" s="14"/>
      <c r="FZ107" s="14"/>
      <c r="GA107" s="14"/>
      <c r="GB107" s="14"/>
      <c r="GC107" s="19"/>
      <c r="GD107" s="77"/>
      <c r="GE107" s="75"/>
      <c r="GF107" s="75"/>
      <c r="GG107" s="14"/>
      <c r="GH107" s="14"/>
      <c r="GI107" s="14"/>
      <c r="GJ107" s="14"/>
      <c r="GK107" s="19"/>
      <c r="GL107" s="77"/>
      <c r="GM107" s="75"/>
      <c r="GN107" s="75"/>
      <c r="GO107" s="14"/>
      <c r="GP107" s="14"/>
      <c r="GQ107" s="14"/>
      <c r="GR107" s="14"/>
      <c r="GS107" s="19"/>
      <c r="GT107" s="77"/>
      <c r="GU107" s="75"/>
      <c r="GV107" s="75"/>
      <c r="GW107" s="14"/>
      <c r="GX107" s="14"/>
      <c r="GY107" s="14"/>
      <c r="GZ107" s="14"/>
      <c r="HA107" s="19"/>
      <c r="HB107" s="77"/>
      <c r="HC107" s="75"/>
      <c r="HD107" s="75"/>
      <c r="HE107" s="14"/>
      <c r="HF107" s="14"/>
      <c r="HG107" s="14"/>
      <c r="HH107" s="14"/>
      <c r="HI107" s="19"/>
      <c r="HJ107" s="77"/>
      <c r="HK107" s="75"/>
      <c r="HL107" s="75"/>
      <c r="HM107" s="14"/>
      <c r="HN107" s="14"/>
      <c r="HO107" s="14"/>
      <c r="HP107" s="14"/>
      <c r="HQ107" s="19"/>
      <c r="HR107" s="77"/>
      <c r="HS107" s="75"/>
      <c r="HT107" s="75"/>
      <c r="HU107" s="14"/>
      <c r="HV107" s="14"/>
      <c r="HW107" s="14"/>
      <c r="HX107" s="14"/>
      <c r="HY107" s="19"/>
      <c r="HZ107" s="77"/>
      <c r="IA107" s="75"/>
      <c r="IB107" s="75"/>
      <c r="IC107" s="14"/>
      <c r="ID107" s="14"/>
      <c r="IE107" s="14"/>
      <c r="IF107" s="14"/>
      <c r="IG107" s="19"/>
      <c r="IH107" s="77"/>
      <c r="II107" s="75"/>
      <c r="IJ107" s="75"/>
      <c r="IK107" s="14"/>
      <c r="IL107" s="14"/>
      <c r="IM107" s="14"/>
      <c r="IN107" s="14"/>
    </row>
    <row r="108" spans="1:248" s="13" customFormat="1" ht="12.75">
      <c r="A108" s="47">
        <v>5</v>
      </c>
      <c r="B108" s="67" t="s">
        <v>270</v>
      </c>
      <c r="C108" s="83" t="s">
        <v>211</v>
      </c>
      <c r="D108" s="33">
        <v>160</v>
      </c>
      <c r="E108" s="55"/>
      <c r="F108" s="55"/>
      <c r="G108" s="33">
        <v>160</v>
      </c>
      <c r="H108" s="84">
        <f t="shared" si="4"/>
        <v>6456.56</v>
      </c>
      <c r="I108" s="35"/>
      <c r="J108" s="111"/>
      <c r="K108" s="75"/>
      <c r="L108" s="75"/>
      <c r="M108" s="14"/>
      <c r="N108" s="14"/>
      <c r="O108" s="14"/>
      <c r="P108" s="14"/>
      <c r="Q108" s="19"/>
      <c r="R108" s="77"/>
      <c r="S108" s="75"/>
      <c r="T108" s="75"/>
      <c r="U108" s="14"/>
      <c r="V108" s="14"/>
      <c r="W108" s="14"/>
      <c r="X108" s="14"/>
      <c r="Y108" s="19"/>
      <c r="Z108" s="77"/>
      <c r="AA108" s="75"/>
      <c r="AB108" s="75"/>
      <c r="AC108" s="14"/>
      <c r="AD108" s="14"/>
      <c r="AE108" s="14"/>
      <c r="AF108" s="14"/>
      <c r="AG108" s="19"/>
      <c r="AH108" s="77"/>
      <c r="AI108" s="75"/>
      <c r="AJ108" s="75"/>
      <c r="AK108" s="14"/>
      <c r="AL108" s="14"/>
      <c r="AM108" s="14"/>
      <c r="AN108" s="14"/>
      <c r="AO108" s="19"/>
      <c r="AP108" s="77"/>
      <c r="AQ108" s="75"/>
      <c r="AR108" s="75"/>
      <c r="AS108" s="14"/>
      <c r="AT108" s="14"/>
      <c r="AU108" s="14"/>
      <c r="AV108" s="14"/>
      <c r="AW108" s="19"/>
      <c r="AX108" s="77"/>
      <c r="AY108" s="75"/>
      <c r="AZ108" s="75"/>
      <c r="BA108" s="14"/>
      <c r="BB108" s="14"/>
      <c r="BC108" s="14"/>
      <c r="BD108" s="14"/>
      <c r="BE108" s="19"/>
      <c r="BF108" s="77"/>
      <c r="BG108" s="75"/>
      <c r="BH108" s="75"/>
      <c r="BI108" s="14"/>
      <c r="BJ108" s="14"/>
      <c r="BK108" s="14"/>
      <c r="BL108" s="14"/>
      <c r="BM108" s="19"/>
      <c r="BN108" s="77"/>
      <c r="BO108" s="75"/>
      <c r="BP108" s="75"/>
      <c r="BQ108" s="14"/>
      <c r="BR108" s="14"/>
      <c r="BS108" s="14"/>
      <c r="BT108" s="14"/>
      <c r="BU108" s="19"/>
      <c r="BV108" s="77"/>
      <c r="BW108" s="75"/>
      <c r="BX108" s="75"/>
      <c r="BY108" s="14"/>
      <c r="BZ108" s="14"/>
      <c r="CA108" s="14"/>
      <c r="CB108" s="14"/>
      <c r="CC108" s="19"/>
      <c r="CD108" s="77"/>
      <c r="CE108" s="75"/>
      <c r="CF108" s="75"/>
      <c r="CG108" s="14"/>
      <c r="CH108" s="14"/>
      <c r="CI108" s="14"/>
      <c r="CJ108" s="14"/>
      <c r="CK108" s="19"/>
      <c r="CL108" s="77"/>
      <c r="CM108" s="75"/>
      <c r="CN108" s="75"/>
      <c r="CO108" s="14"/>
      <c r="CP108" s="14"/>
      <c r="CQ108" s="14"/>
      <c r="CR108" s="14"/>
      <c r="CS108" s="19"/>
      <c r="CT108" s="77"/>
      <c r="CU108" s="75"/>
      <c r="CV108" s="75"/>
      <c r="CW108" s="14"/>
      <c r="CX108" s="14"/>
      <c r="CY108" s="14"/>
      <c r="CZ108" s="14"/>
      <c r="DA108" s="19"/>
      <c r="DB108" s="77"/>
      <c r="DC108" s="75"/>
      <c r="DD108" s="75"/>
      <c r="DE108" s="14"/>
      <c r="DF108" s="14"/>
      <c r="DG108" s="14"/>
      <c r="DH108" s="14"/>
      <c r="DI108" s="19"/>
      <c r="DJ108" s="77"/>
      <c r="DK108" s="75"/>
      <c r="DL108" s="75"/>
      <c r="DM108" s="14"/>
      <c r="DN108" s="14"/>
      <c r="DO108" s="14"/>
      <c r="DP108" s="14"/>
      <c r="DQ108" s="19"/>
      <c r="DR108" s="77"/>
      <c r="DS108" s="75"/>
      <c r="DT108" s="75"/>
      <c r="DU108" s="14"/>
      <c r="DV108" s="14"/>
      <c r="DW108" s="14"/>
      <c r="DX108" s="14"/>
      <c r="DY108" s="19"/>
      <c r="DZ108" s="77"/>
      <c r="EA108" s="75"/>
      <c r="EB108" s="75"/>
      <c r="EC108" s="14"/>
      <c r="ED108" s="14"/>
      <c r="EE108" s="14"/>
      <c r="EF108" s="14"/>
      <c r="EG108" s="19"/>
      <c r="EH108" s="77"/>
      <c r="EI108" s="75"/>
      <c r="EJ108" s="75"/>
      <c r="EK108" s="14"/>
      <c r="EL108" s="14"/>
      <c r="EM108" s="14"/>
      <c r="EN108" s="14"/>
      <c r="EO108" s="19"/>
      <c r="EP108" s="77"/>
      <c r="EQ108" s="75"/>
      <c r="ER108" s="75"/>
      <c r="ES108" s="14"/>
      <c r="ET108" s="14"/>
      <c r="EU108" s="14"/>
      <c r="EV108" s="14"/>
      <c r="EW108" s="19"/>
      <c r="EX108" s="77"/>
      <c r="EY108" s="75"/>
      <c r="EZ108" s="75"/>
      <c r="FA108" s="14"/>
      <c r="FB108" s="14"/>
      <c r="FC108" s="14"/>
      <c r="FD108" s="14"/>
      <c r="FE108" s="19"/>
      <c r="FF108" s="77"/>
      <c r="FG108" s="75"/>
      <c r="FH108" s="75"/>
      <c r="FI108" s="14"/>
      <c r="FJ108" s="14"/>
      <c r="FK108" s="14"/>
      <c r="FL108" s="14"/>
      <c r="FM108" s="19"/>
      <c r="FN108" s="77"/>
      <c r="FO108" s="75"/>
      <c r="FP108" s="75"/>
      <c r="FQ108" s="14"/>
      <c r="FR108" s="14"/>
      <c r="FS108" s="14"/>
      <c r="FT108" s="14"/>
      <c r="FU108" s="19"/>
      <c r="FV108" s="77"/>
      <c r="FW108" s="75"/>
      <c r="FX108" s="75"/>
      <c r="FY108" s="14"/>
      <c r="FZ108" s="14"/>
      <c r="GA108" s="14"/>
      <c r="GB108" s="14"/>
      <c r="GC108" s="19"/>
      <c r="GD108" s="77"/>
      <c r="GE108" s="75"/>
      <c r="GF108" s="75"/>
      <c r="GG108" s="14"/>
      <c r="GH108" s="14"/>
      <c r="GI108" s="14"/>
      <c r="GJ108" s="14"/>
      <c r="GK108" s="19"/>
      <c r="GL108" s="77"/>
      <c r="GM108" s="75"/>
      <c r="GN108" s="75"/>
      <c r="GO108" s="14"/>
      <c r="GP108" s="14"/>
      <c r="GQ108" s="14"/>
      <c r="GR108" s="14"/>
      <c r="GS108" s="19"/>
      <c r="GT108" s="77"/>
      <c r="GU108" s="75"/>
      <c r="GV108" s="75"/>
      <c r="GW108" s="14"/>
      <c r="GX108" s="14"/>
      <c r="GY108" s="14"/>
      <c r="GZ108" s="14"/>
      <c r="HA108" s="19"/>
      <c r="HB108" s="77"/>
      <c r="HC108" s="75"/>
      <c r="HD108" s="75"/>
      <c r="HE108" s="14"/>
      <c r="HF108" s="14"/>
      <c r="HG108" s="14"/>
      <c r="HH108" s="14"/>
      <c r="HI108" s="19"/>
      <c r="HJ108" s="77"/>
      <c r="HK108" s="75"/>
      <c r="HL108" s="75"/>
      <c r="HM108" s="14"/>
      <c r="HN108" s="14"/>
      <c r="HO108" s="14"/>
      <c r="HP108" s="14"/>
      <c r="HQ108" s="19"/>
      <c r="HR108" s="77"/>
      <c r="HS108" s="75"/>
      <c r="HT108" s="75"/>
      <c r="HU108" s="14"/>
      <c r="HV108" s="14"/>
      <c r="HW108" s="14"/>
      <c r="HX108" s="14"/>
      <c r="HY108" s="19"/>
      <c r="HZ108" s="77"/>
      <c r="IA108" s="75"/>
      <c r="IB108" s="75"/>
      <c r="IC108" s="14"/>
      <c r="ID108" s="14"/>
      <c r="IE108" s="14"/>
      <c r="IF108" s="14"/>
      <c r="IG108" s="19"/>
      <c r="IH108" s="77"/>
      <c r="II108" s="75"/>
      <c r="IJ108" s="75"/>
      <c r="IK108" s="14"/>
      <c r="IL108" s="14"/>
      <c r="IM108" s="14"/>
      <c r="IN108" s="14"/>
    </row>
    <row r="109" spans="1:248" s="13" customFormat="1" ht="12.75">
      <c r="A109" s="47">
        <v>6</v>
      </c>
      <c r="B109" s="67" t="s">
        <v>239</v>
      </c>
      <c r="C109" s="83" t="s">
        <v>211</v>
      </c>
      <c r="D109" s="33">
        <f>32+770</f>
        <v>802</v>
      </c>
      <c r="E109" s="55">
        <v>1</v>
      </c>
      <c r="F109" s="55">
        <v>1</v>
      </c>
      <c r="G109" s="33">
        <f>32+770</f>
        <v>802</v>
      </c>
      <c r="H109" s="84">
        <f t="shared" si="4"/>
        <v>32363.52</v>
      </c>
      <c r="I109" s="35"/>
      <c r="J109" s="77"/>
      <c r="K109" s="75"/>
      <c r="L109" s="75"/>
      <c r="M109" s="14"/>
      <c r="N109" s="14"/>
      <c r="O109" s="14"/>
      <c r="P109" s="14"/>
      <c r="Q109" s="19"/>
      <c r="R109" s="77"/>
      <c r="S109" s="75"/>
      <c r="T109" s="75"/>
      <c r="U109" s="14"/>
      <c r="V109" s="14"/>
      <c r="W109" s="14"/>
      <c r="X109" s="14"/>
      <c r="Y109" s="19"/>
      <c r="Z109" s="77"/>
      <c r="AA109" s="75"/>
      <c r="AB109" s="75"/>
      <c r="AC109" s="14"/>
      <c r="AD109" s="14"/>
      <c r="AE109" s="14"/>
      <c r="AF109" s="14"/>
      <c r="AG109" s="19"/>
      <c r="AH109" s="77"/>
      <c r="AI109" s="75"/>
      <c r="AJ109" s="75"/>
      <c r="AK109" s="14"/>
      <c r="AL109" s="14"/>
      <c r="AM109" s="14"/>
      <c r="AN109" s="14"/>
      <c r="AO109" s="19"/>
      <c r="AP109" s="77"/>
      <c r="AQ109" s="75"/>
      <c r="AR109" s="75"/>
      <c r="AS109" s="14"/>
      <c r="AT109" s="14"/>
      <c r="AU109" s="14"/>
      <c r="AV109" s="14"/>
      <c r="AW109" s="19"/>
      <c r="AX109" s="77"/>
      <c r="AY109" s="75"/>
      <c r="AZ109" s="75"/>
      <c r="BA109" s="14"/>
      <c r="BB109" s="14"/>
      <c r="BC109" s="14"/>
      <c r="BD109" s="14"/>
      <c r="BE109" s="19"/>
      <c r="BF109" s="77"/>
      <c r="BG109" s="75"/>
      <c r="BH109" s="75"/>
      <c r="BI109" s="14"/>
      <c r="BJ109" s="14"/>
      <c r="BK109" s="14"/>
      <c r="BL109" s="14"/>
      <c r="BM109" s="19"/>
      <c r="BN109" s="77"/>
      <c r="BO109" s="75"/>
      <c r="BP109" s="75"/>
      <c r="BQ109" s="14"/>
      <c r="BR109" s="14"/>
      <c r="BS109" s="14"/>
      <c r="BT109" s="14"/>
      <c r="BU109" s="19"/>
      <c r="BV109" s="77"/>
      <c r="BW109" s="75"/>
      <c r="BX109" s="75"/>
      <c r="BY109" s="14"/>
      <c r="BZ109" s="14"/>
      <c r="CA109" s="14"/>
      <c r="CB109" s="14"/>
      <c r="CC109" s="19"/>
      <c r="CD109" s="77"/>
      <c r="CE109" s="75"/>
      <c r="CF109" s="75"/>
      <c r="CG109" s="14"/>
      <c r="CH109" s="14"/>
      <c r="CI109" s="14"/>
      <c r="CJ109" s="14"/>
      <c r="CK109" s="19"/>
      <c r="CL109" s="77"/>
      <c r="CM109" s="75"/>
      <c r="CN109" s="75"/>
      <c r="CO109" s="14"/>
      <c r="CP109" s="14"/>
      <c r="CQ109" s="14"/>
      <c r="CR109" s="14"/>
      <c r="CS109" s="19"/>
      <c r="CT109" s="77"/>
      <c r="CU109" s="75"/>
      <c r="CV109" s="75"/>
      <c r="CW109" s="14"/>
      <c r="CX109" s="14"/>
      <c r="CY109" s="14"/>
      <c r="CZ109" s="14"/>
      <c r="DA109" s="19"/>
      <c r="DB109" s="77"/>
      <c r="DC109" s="75"/>
      <c r="DD109" s="75"/>
      <c r="DE109" s="14"/>
      <c r="DF109" s="14"/>
      <c r="DG109" s="14"/>
      <c r="DH109" s="14"/>
      <c r="DI109" s="19"/>
      <c r="DJ109" s="77"/>
      <c r="DK109" s="75"/>
      <c r="DL109" s="75"/>
      <c r="DM109" s="14"/>
      <c r="DN109" s="14"/>
      <c r="DO109" s="14"/>
      <c r="DP109" s="14"/>
      <c r="DQ109" s="19"/>
      <c r="DR109" s="77"/>
      <c r="DS109" s="75"/>
      <c r="DT109" s="75"/>
      <c r="DU109" s="14"/>
      <c r="DV109" s="14"/>
      <c r="DW109" s="14"/>
      <c r="DX109" s="14"/>
      <c r="DY109" s="19"/>
      <c r="DZ109" s="77"/>
      <c r="EA109" s="75"/>
      <c r="EB109" s="75"/>
      <c r="EC109" s="14"/>
      <c r="ED109" s="14"/>
      <c r="EE109" s="14"/>
      <c r="EF109" s="14"/>
      <c r="EG109" s="19"/>
      <c r="EH109" s="77"/>
      <c r="EI109" s="75"/>
      <c r="EJ109" s="75"/>
      <c r="EK109" s="14"/>
      <c r="EL109" s="14"/>
      <c r="EM109" s="14"/>
      <c r="EN109" s="14"/>
      <c r="EO109" s="19"/>
      <c r="EP109" s="77"/>
      <c r="EQ109" s="75"/>
      <c r="ER109" s="75"/>
      <c r="ES109" s="14"/>
      <c r="ET109" s="14"/>
      <c r="EU109" s="14"/>
      <c r="EV109" s="14"/>
      <c r="EW109" s="19"/>
      <c r="EX109" s="77"/>
      <c r="EY109" s="75"/>
      <c r="EZ109" s="75"/>
      <c r="FA109" s="14"/>
      <c r="FB109" s="14"/>
      <c r="FC109" s="14"/>
      <c r="FD109" s="14"/>
      <c r="FE109" s="19"/>
      <c r="FF109" s="77"/>
      <c r="FG109" s="75"/>
      <c r="FH109" s="75"/>
      <c r="FI109" s="14"/>
      <c r="FJ109" s="14"/>
      <c r="FK109" s="14"/>
      <c r="FL109" s="14"/>
      <c r="FM109" s="19"/>
      <c r="FN109" s="77"/>
      <c r="FO109" s="75"/>
      <c r="FP109" s="75"/>
      <c r="FQ109" s="14"/>
      <c r="FR109" s="14"/>
      <c r="FS109" s="14"/>
      <c r="FT109" s="14"/>
      <c r="FU109" s="19"/>
      <c r="FV109" s="77"/>
      <c r="FW109" s="75"/>
      <c r="FX109" s="75"/>
      <c r="FY109" s="14"/>
      <c r="FZ109" s="14"/>
      <c r="GA109" s="14"/>
      <c r="GB109" s="14"/>
      <c r="GC109" s="19"/>
      <c r="GD109" s="77"/>
      <c r="GE109" s="75"/>
      <c r="GF109" s="75"/>
      <c r="GG109" s="14"/>
      <c r="GH109" s="14"/>
      <c r="GI109" s="14"/>
      <c r="GJ109" s="14"/>
      <c r="GK109" s="19"/>
      <c r="GL109" s="77"/>
      <c r="GM109" s="75"/>
      <c r="GN109" s="75"/>
      <c r="GO109" s="14"/>
      <c r="GP109" s="14"/>
      <c r="GQ109" s="14"/>
      <c r="GR109" s="14"/>
      <c r="GS109" s="19"/>
      <c r="GT109" s="77"/>
      <c r="GU109" s="75"/>
      <c r="GV109" s="75"/>
      <c r="GW109" s="14"/>
      <c r="GX109" s="14"/>
      <c r="GY109" s="14"/>
      <c r="GZ109" s="14"/>
      <c r="HA109" s="19"/>
      <c r="HB109" s="77"/>
      <c r="HC109" s="75"/>
      <c r="HD109" s="75"/>
      <c r="HE109" s="14"/>
      <c r="HF109" s="14"/>
      <c r="HG109" s="14"/>
      <c r="HH109" s="14"/>
      <c r="HI109" s="19"/>
      <c r="HJ109" s="77"/>
      <c r="HK109" s="75"/>
      <c r="HL109" s="75"/>
      <c r="HM109" s="14"/>
      <c r="HN109" s="14"/>
      <c r="HO109" s="14"/>
      <c r="HP109" s="14"/>
      <c r="HQ109" s="19"/>
      <c r="HR109" s="77"/>
      <c r="HS109" s="75"/>
      <c r="HT109" s="75"/>
      <c r="HU109" s="14"/>
      <c r="HV109" s="14"/>
      <c r="HW109" s="14"/>
      <c r="HX109" s="14"/>
      <c r="HY109" s="19"/>
      <c r="HZ109" s="77"/>
      <c r="IA109" s="75"/>
      <c r="IB109" s="75"/>
      <c r="IC109" s="14"/>
      <c r="ID109" s="14"/>
      <c r="IE109" s="14"/>
      <c r="IF109" s="14"/>
      <c r="IG109" s="19"/>
      <c r="IH109" s="77"/>
      <c r="II109" s="75"/>
      <c r="IJ109" s="75"/>
      <c r="IK109" s="14"/>
      <c r="IL109" s="14"/>
      <c r="IM109" s="14"/>
      <c r="IN109" s="14"/>
    </row>
    <row r="110" spans="1:248" s="13" customFormat="1" ht="12.75">
      <c r="A110" s="47">
        <v>7</v>
      </c>
      <c r="B110" s="67" t="s">
        <v>208</v>
      </c>
      <c r="C110" s="83" t="s">
        <v>211</v>
      </c>
      <c r="D110" s="33">
        <v>360</v>
      </c>
      <c r="E110" s="55">
        <v>1</v>
      </c>
      <c r="F110" s="55">
        <v>1</v>
      </c>
      <c r="G110" s="33">
        <v>360</v>
      </c>
      <c r="H110" s="84">
        <f t="shared" si="4"/>
        <v>14527.27</v>
      </c>
      <c r="I110" s="35"/>
      <c r="J110" s="77"/>
      <c r="K110" s="75"/>
      <c r="L110" s="75"/>
      <c r="M110" s="14"/>
      <c r="N110" s="14"/>
      <c r="O110" s="14"/>
      <c r="P110" s="14"/>
      <c r="Q110" s="19"/>
      <c r="R110" s="77"/>
      <c r="S110" s="75"/>
      <c r="T110" s="75"/>
      <c r="U110" s="14"/>
      <c r="V110" s="14"/>
      <c r="W110" s="14"/>
      <c r="X110" s="14"/>
      <c r="Y110" s="19"/>
      <c r="Z110" s="77"/>
      <c r="AA110" s="75"/>
      <c r="AB110" s="75"/>
      <c r="AC110" s="14"/>
      <c r="AD110" s="14"/>
      <c r="AE110" s="14"/>
      <c r="AF110" s="14"/>
      <c r="AG110" s="19"/>
      <c r="AH110" s="77"/>
      <c r="AI110" s="75"/>
      <c r="AJ110" s="75"/>
      <c r="AK110" s="14"/>
      <c r="AL110" s="14"/>
      <c r="AM110" s="14"/>
      <c r="AN110" s="14"/>
      <c r="AO110" s="19"/>
      <c r="AP110" s="77"/>
      <c r="AQ110" s="75"/>
      <c r="AR110" s="75"/>
      <c r="AS110" s="14"/>
      <c r="AT110" s="14"/>
      <c r="AU110" s="14"/>
      <c r="AV110" s="14"/>
      <c r="AW110" s="19"/>
      <c r="AX110" s="77"/>
      <c r="AY110" s="75"/>
      <c r="AZ110" s="75"/>
      <c r="BA110" s="14"/>
      <c r="BB110" s="14"/>
      <c r="BC110" s="14"/>
      <c r="BD110" s="14"/>
      <c r="BE110" s="19"/>
      <c r="BF110" s="77"/>
      <c r="BG110" s="75"/>
      <c r="BH110" s="75"/>
      <c r="BI110" s="14"/>
      <c r="BJ110" s="14"/>
      <c r="BK110" s="14"/>
      <c r="BL110" s="14"/>
      <c r="BM110" s="19"/>
      <c r="BN110" s="77"/>
      <c r="BO110" s="75"/>
      <c r="BP110" s="75"/>
      <c r="BQ110" s="14"/>
      <c r="BR110" s="14"/>
      <c r="BS110" s="14"/>
      <c r="BT110" s="14"/>
      <c r="BU110" s="19"/>
      <c r="BV110" s="77"/>
      <c r="BW110" s="75"/>
      <c r="BX110" s="75"/>
      <c r="BY110" s="14"/>
      <c r="BZ110" s="14"/>
      <c r="CA110" s="14"/>
      <c r="CB110" s="14"/>
      <c r="CC110" s="19"/>
      <c r="CD110" s="77"/>
      <c r="CE110" s="75"/>
      <c r="CF110" s="75"/>
      <c r="CG110" s="14"/>
      <c r="CH110" s="14"/>
      <c r="CI110" s="14"/>
      <c r="CJ110" s="14"/>
      <c r="CK110" s="19"/>
      <c r="CL110" s="77"/>
      <c r="CM110" s="75"/>
      <c r="CN110" s="75"/>
      <c r="CO110" s="14"/>
      <c r="CP110" s="14"/>
      <c r="CQ110" s="14"/>
      <c r="CR110" s="14"/>
      <c r="CS110" s="19"/>
      <c r="CT110" s="77"/>
      <c r="CU110" s="75"/>
      <c r="CV110" s="75"/>
      <c r="CW110" s="14"/>
      <c r="CX110" s="14"/>
      <c r="CY110" s="14"/>
      <c r="CZ110" s="14"/>
      <c r="DA110" s="19"/>
      <c r="DB110" s="77"/>
      <c r="DC110" s="75"/>
      <c r="DD110" s="75"/>
      <c r="DE110" s="14"/>
      <c r="DF110" s="14"/>
      <c r="DG110" s="14"/>
      <c r="DH110" s="14"/>
      <c r="DI110" s="19"/>
      <c r="DJ110" s="77"/>
      <c r="DK110" s="75"/>
      <c r="DL110" s="75"/>
      <c r="DM110" s="14"/>
      <c r="DN110" s="14"/>
      <c r="DO110" s="14"/>
      <c r="DP110" s="14"/>
      <c r="DQ110" s="19"/>
      <c r="DR110" s="77"/>
      <c r="DS110" s="75"/>
      <c r="DT110" s="75"/>
      <c r="DU110" s="14"/>
      <c r="DV110" s="14"/>
      <c r="DW110" s="14"/>
      <c r="DX110" s="14"/>
      <c r="DY110" s="19"/>
      <c r="DZ110" s="77"/>
      <c r="EA110" s="75"/>
      <c r="EB110" s="75"/>
      <c r="EC110" s="14"/>
      <c r="ED110" s="14"/>
      <c r="EE110" s="14"/>
      <c r="EF110" s="14"/>
      <c r="EG110" s="19"/>
      <c r="EH110" s="77"/>
      <c r="EI110" s="75"/>
      <c r="EJ110" s="75"/>
      <c r="EK110" s="14"/>
      <c r="EL110" s="14"/>
      <c r="EM110" s="14"/>
      <c r="EN110" s="14"/>
      <c r="EO110" s="19"/>
      <c r="EP110" s="77"/>
      <c r="EQ110" s="75"/>
      <c r="ER110" s="75"/>
      <c r="ES110" s="14"/>
      <c r="ET110" s="14"/>
      <c r="EU110" s="14"/>
      <c r="EV110" s="14"/>
      <c r="EW110" s="19"/>
      <c r="EX110" s="77"/>
      <c r="EY110" s="75"/>
      <c r="EZ110" s="75"/>
      <c r="FA110" s="14"/>
      <c r="FB110" s="14"/>
      <c r="FC110" s="14"/>
      <c r="FD110" s="14"/>
      <c r="FE110" s="19"/>
      <c r="FF110" s="77"/>
      <c r="FG110" s="75"/>
      <c r="FH110" s="75"/>
      <c r="FI110" s="14"/>
      <c r="FJ110" s="14"/>
      <c r="FK110" s="14"/>
      <c r="FL110" s="14"/>
      <c r="FM110" s="19"/>
      <c r="FN110" s="77"/>
      <c r="FO110" s="75"/>
      <c r="FP110" s="75"/>
      <c r="FQ110" s="14"/>
      <c r="FR110" s="14"/>
      <c r="FS110" s="14"/>
      <c r="FT110" s="14"/>
      <c r="FU110" s="19"/>
      <c r="FV110" s="77"/>
      <c r="FW110" s="75"/>
      <c r="FX110" s="75"/>
      <c r="FY110" s="14"/>
      <c r="FZ110" s="14"/>
      <c r="GA110" s="14"/>
      <c r="GB110" s="14"/>
      <c r="GC110" s="19"/>
      <c r="GD110" s="77"/>
      <c r="GE110" s="75"/>
      <c r="GF110" s="75"/>
      <c r="GG110" s="14"/>
      <c r="GH110" s="14"/>
      <c r="GI110" s="14"/>
      <c r="GJ110" s="14"/>
      <c r="GK110" s="19"/>
      <c r="GL110" s="77"/>
      <c r="GM110" s="75"/>
      <c r="GN110" s="75"/>
      <c r="GO110" s="14"/>
      <c r="GP110" s="14"/>
      <c r="GQ110" s="14"/>
      <c r="GR110" s="14"/>
      <c r="GS110" s="19"/>
      <c r="GT110" s="77"/>
      <c r="GU110" s="75"/>
      <c r="GV110" s="75"/>
      <c r="GW110" s="14"/>
      <c r="GX110" s="14"/>
      <c r="GY110" s="14"/>
      <c r="GZ110" s="14"/>
      <c r="HA110" s="19"/>
      <c r="HB110" s="77"/>
      <c r="HC110" s="75"/>
      <c r="HD110" s="75"/>
      <c r="HE110" s="14"/>
      <c r="HF110" s="14"/>
      <c r="HG110" s="14"/>
      <c r="HH110" s="14"/>
      <c r="HI110" s="19"/>
      <c r="HJ110" s="77"/>
      <c r="HK110" s="75"/>
      <c r="HL110" s="75"/>
      <c r="HM110" s="14"/>
      <c r="HN110" s="14"/>
      <c r="HO110" s="14"/>
      <c r="HP110" s="14"/>
      <c r="HQ110" s="19"/>
      <c r="HR110" s="77"/>
      <c r="HS110" s="75"/>
      <c r="HT110" s="75"/>
      <c r="HU110" s="14"/>
      <c r="HV110" s="14"/>
      <c r="HW110" s="14"/>
      <c r="HX110" s="14"/>
      <c r="HY110" s="19"/>
      <c r="HZ110" s="77"/>
      <c r="IA110" s="75"/>
      <c r="IB110" s="75"/>
      <c r="IC110" s="14"/>
      <c r="ID110" s="14"/>
      <c r="IE110" s="14"/>
      <c r="IF110" s="14"/>
      <c r="IG110" s="19"/>
      <c r="IH110" s="77"/>
      <c r="II110" s="75"/>
      <c r="IJ110" s="75"/>
      <c r="IK110" s="14"/>
      <c r="IL110" s="14"/>
      <c r="IM110" s="14"/>
      <c r="IN110" s="14"/>
    </row>
    <row r="111" spans="1:248" s="13" customFormat="1" ht="25.5">
      <c r="A111" s="47">
        <v>8</v>
      </c>
      <c r="B111" s="57" t="s">
        <v>216</v>
      </c>
      <c r="C111" s="83" t="s">
        <v>211</v>
      </c>
      <c r="D111" s="33">
        <v>360</v>
      </c>
      <c r="E111" s="55">
        <v>1</v>
      </c>
      <c r="F111" s="55">
        <v>1</v>
      </c>
      <c r="G111" s="33">
        <v>360</v>
      </c>
      <c r="H111" s="84">
        <f t="shared" si="4"/>
        <v>14527.27</v>
      </c>
      <c r="I111" s="35"/>
      <c r="J111" s="77"/>
      <c r="K111" s="75"/>
      <c r="L111" s="75"/>
      <c r="M111" s="14"/>
      <c r="N111" s="14"/>
      <c r="O111" s="14"/>
      <c r="P111" s="14"/>
      <c r="Q111" s="19"/>
      <c r="R111" s="77"/>
      <c r="S111" s="75"/>
      <c r="T111" s="75"/>
      <c r="U111" s="14"/>
      <c r="V111" s="14"/>
      <c r="W111" s="14"/>
      <c r="X111" s="14"/>
      <c r="Y111" s="19"/>
      <c r="Z111" s="77"/>
      <c r="AA111" s="75"/>
      <c r="AB111" s="75"/>
      <c r="AC111" s="14"/>
      <c r="AD111" s="14"/>
      <c r="AE111" s="14"/>
      <c r="AF111" s="14"/>
      <c r="AG111" s="19"/>
      <c r="AH111" s="77"/>
      <c r="AI111" s="75"/>
      <c r="AJ111" s="75"/>
      <c r="AK111" s="14"/>
      <c r="AL111" s="14"/>
      <c r="AM111" s="14"/>
      <c r="AN111" s="14"/>
      <c r="AO111" s="19"/>
      <c r="AP111" s="77"/>
      <c r="AQ111" s="75"/>
      <c r="AR111" s="75"/>
      <c r="AS111" s="14"/>
      <c r="AT111" s="14"/>
      <c r="AU111" s="14"/>
      <c r="AV111" s="14"/>
      <c r="AW111" s="19"/>
      <c r="AX111" s="77"/>
      <c r="AY111" s="75"/>
      <c r="AZ111" s="75"/>
      <c r="BA111" s="14"/>
      <c r="BB111" s="14"/>
      <c r="BC111" s="14"/>
      <c r="BD111" s="14"/>
      <c r="BE111" s="19"/>
      <c r="BF111" s="77"/>
      <c r="BG111" s="75"/>
      <c r="BH111" s="75"/>
      <c r="BI111" s="14"/>
      <c r="BJ111" s="14"/>
      <c r="BK111" s="14"/>
      <c r="BL111" s="14"/>
      <c r="BM111" s="19"/>
      <c r="BN111" s="77"/>
      <c r="BO111" s="75"/>
      <c r="BP111" s="75"/>
      <c r="BQ111" s="14"/>
      <c r="BR111" s="14"/>
      <c r="BS111" s="14"/>
      <c r="BT111" s="14"/>
      <c r="BU111" s="19"/>
      <c r="BV111" s="77"/>
      <c r="BW111" s="75"/>
      <c r="BX111" s="75"/>
      <c r="BY111" s="14"/>
      <c r="BZ111" s="14"/>
      <c r="CA111" s="14"/>
      <c r="CB111" s="14"/>
      <c r="CC111" s="19"/>
      <c r="CD111" s="77"/>
      <c r="CE111" s="75"/>
      <c r="CF111" s="75"/>
      <c r="CG111" s="14"/>
      <c r="CH111" s="14"/>
      <c r="CI111" s="14"/>
      <c r="CJ111" s="14"/>
      <c r="CK111" s="19"/>
      <c r="CL111" s="77"/>
      <c r="CM111" s="75"/>
      <c r="CN111" s="75"/>
      <c r="CO111" s="14"/>
      <c r="CP111" s="14"/>
      <c r="CQ111" s="14"/>
      <c r="CR111" s="14"/>
      <c r="CS111" s="19"/>
      <c r="CT111" s="77"/>
      <c r="CU111" s="75"/>
      <c r="CV111" s="75"/>
      <c r="CW111" s="14"/>
      <c r="CX111" s="14"/>
      <c r="CY111" s="14"/>
      <c r="CZ111" s="14"/>
      <c r="DA111" s="19"/>
      <c r="DB111" s="77"/>
      <c r="DC111" s="75"/>
      <c r="DD111" s="75"/>
      <c r="DE111" s="14"/>
      <c r="DF111" s="14"/>
      <c r="DG111" s="14"/>
      <c r="DH111" s="14"/>
      <c r="DI111" s="19"/>
      <c r="DJ111" s="77"/>
      <c r="DK111" s="75"/>
      <c r="DL111" s="75"/>
      <c r="DM111" s="14"/>
      <c r="DN111" s="14"/>
      <c r="DO111" s="14"/>
      <c r="DP111" s="14"/>
      <c r="DQ111" s="19"/>
      <c r="DR111" s="77"/>
      <c r="DS111" s="75"/>
      <c r="DT111" s="75"/>
      <c r="DU111" s="14"/>
      <c r="DV111" s="14"/>
      <c r="DW111" s="14"/>
      <c r="DX111" s="14"/>
      <c r="DY111" s="19"/>
      <c r="DZ111" s="77"/>
      <c r="EA111" s="75"/>
      <c r="EB111" s="75"/>
      <c r="EC111" s="14"/>
      <c r="ED111" s="14"/>
      <c r="EE111" s="14"/>
      <c r="EF111" s="14"/>
      <c r="EG111" s="19"/>
      <c r="EH111" s="77"/>
      <c r="EI111" s="75"/>
      <c r="EJ111" s="75"/>
      <c r="EK111" s="14"/>
      <c r="EL111" s="14"/>
      <c r="EM111" s="14"/>
      <c r="EN111" s="14"/>
      <c r="EO111" s="19"/>
      <c r="EP111" s="77"/>
      <c r="EQ111" s="75"/>
      <c r="ER111" s="75"/>
      <c r="ES111" s="14"/>
      <c r="ET111" s="14"/>
      <c r="EU111" s="14"/>
      <c r="EV111" s="14"/>
      <c r="EW111" s="19"/>
      <c r="EX111" s="77"/>
      <c r="EY111" s="75"/>
      <c r="EZ111" s="75"/>
      <c r="FA111" s="14"/>
      <c r="FB111" s="14"/>
      <c r="FC111" s="14"/>
      <c r="FD111" s="14"/>
      <c r="FE111" s="19"/>
      <c r="FF111" s="77"/>
      <c r="FG111" s="75"/>
      <c r="FH111" s="75"/>
      <c r="FI111" s="14"/>
      <c r="FJ111" s="14"/>
      <c r="FK111" s="14"/>
      <c r="FL111" s="14"/>
      <c r="FM111" s="19"/>
      <c r="FN111" s="77"/>
      <c r="FO111" s="75"/>
      <c r="FP111" s="75"/>
      <c r="FQ111" s="14"/>
      <c r="FR111" s="14"/>
      <c r="FS111" s="14"/>
      <c r="FT111" s="14"/>
      <c r="FU111" s="19"/>
      <c r="FV111" s="77"/>
      <c r="FW111" s="75"/>
      <c r="FX111" s="75"/>
      <c r="FY111" s="14"/>
      <c r="FZ111" s="14"/>
      <c r="GA111" s="14"/>
      <c r="GB111" s="14"/>
      <c r="GC111" s="19"/>
      <c r="GD111" s="77"/>
      <c r="GE111" s="75"/>
      <c r="GF111" s="75"/>
      <c r="GG111" s="14"/>
      <c r="GH111" s="14"/>
      <c r="GI111" s="14"/>
      <c r="GJ111" s="14"/>
      <c r="GK111" s="19"/>
      <c r="GL111" s="77"/>
      <c r="GM111" s="75"/>
      <c r="GN111" s="75"/>
      <c r="GO111" s="14"/>
      <c r="GP111" s="14"/>
      <c r="GQ111" s="14"/>
      <c r="GR111" s="14"/>
      <c r="GS111" s="19"/>
      <c r="GT111" s="77"/>
      <c r="GU111" s="75"/>
      <c r="GV111" s="75"/>
      <c r="GW111" s="14"/>
      <c r="GX111" s="14"/>
      <c r="GY111" s="14"/>
      <c r="GZ111" s="14"/>
      <c r="HA111" s="19"/>
      <c r="HB111" s="77"/>
      <c r="HC111" s="75"/>
      <c r="HD111" s="75"/>
      <c r="HE111" s="14"/>
      <c r="HF111" s="14"/>
      <c r="HG111" s="14"/>
      <c r="HH111" s="14"/>
      <c r="HI111" s="19"/>
      <c r="HJ111" s="77"/>
      <c r="HK111" s="75"/>
      <c r="HL111" s="75"/>
      <c r="HM111" s="14"/>
      <c r="HN111" s="14"/>
      <c r="HO111" s="14"/>
      <c r="HP111" s="14"/>
      <c r="HQ111" s="19"/>
      <c r="HR111" s="77"/>
      <c r="HS111" s="75"/>
      <c r="HT111" s="75"/>
      <c r="HU111" s="14"/>
      <c r="HV111" s="14"/>
      <c r="HW111" s="14"/>
      <c r="HX111" s="14"/>
      <c r="HY111" s="19"/>
      <c r="HZ111" s="77"/>
      <c r="IA111" s="75"/>
      <c r="IB111" s="75"/>
      <c r="IC111" s="14"/>
      <c r="ID111" s="14"/>
      <c r="IE111" s="14"/>
      <c r="IF111" s="14"/>
      <c r="IG111" s="19"/>
      <c r="IH111" s="77"/>
      <c r="II111" s="75"/>
      <c r="IJ111" s="75"/>
      <c r="IK111" s="14"/>
      <c r="IL111" s="14"/>
      <c r="IM111" s="14"/>
      <c r="IN111" s="14"/>
    </row>
    <row r="112" spans="1:248" s="13" customFormat="1" ht="12.75">
      <c r="A112" s="47">
        <v>9</v>
      </c>
      <c r="B112" s="57" t="s">
        <v>248</v>
      </c>
      <c r="C112" s="83" t="s">
        <v>211</v>
      </c>
      <c r="D112" s="33">
        <f>80+150</f>
        <v>230</v>
      </c>
      <c r="E112" s="55">
        <v>1</v>
      </c>
      <c r="F112" s="55">
        <v>1</v>
      </c>
      <c r="G112" s="33">
        <f>80+150</f>
        <v>230</v>
      </c>
      <c r="H112" s="84">
        <f t="shared" si="4"/>
        <v>9281.31</v>
      </c>
      <c r="I112" s="35"/>
      <c r="J112" s="77"/>
      <c r="K112" s="75"/>
      <c r="L112" s="75"/>
      <c r="M112" s="14"/>
      <c r="N112" s="14"/>
      <c r="O112" s="14"/>
      <c r="P112" s="14"/>
      <c r="Q112" s="19"/>
      <c r="R112" s="77"/>
      <c r="S112" s="75"/>
      <c r="T112" s="75"/>
      <c r="U112" s="14"/>
      <c r="V112" s="14"/>
      <c r="W112" s="14"/>
      <c r="X112" s="14"/>
      <c r="Y112" s="19"/>
      <c r="Z112" s="77"/>
      <c r="AA112" s="75"/>
      <c r="AB112" s="75"/>
      <c r="AC112" s="14"/>
      <c r="AD112" s="14"/>
      <c r="AE112" s="14"/>
      <c r="AF112" s="14"/>
      <c r="AG112" s="19"/>
      <c r="AH112" s="77"/>
      <c r="AI112" s="75"/>
      <c r="AJ112" s="75"/>
      <c r="AK112" s="14"/>
      <c r="AL112" s="14"/>
      <c r="AM112" s="14"/>
      <c r="AN112" s="14"/>
      <c r="AO112" s="19"/>
      <c r="AP112" s="77"/>
      <c r="AQ112" s="75"/>
      <c r="AR112" s="75"/>
      <c r="AS112" s="14"/>
      <c r="AT112" s="14"/>
      <c r="AU112" s="14"/>
      <c r="AV112" s="14"/>
      <c r="AW112" s="19"/>
      <c r="AX112" s="77"/>
      <c r="AY112" s="75"/>
      <c r="AZ112" s="75"/>
      <c r="BA112" s="14"/>
      <c r="BB112" s="14"/>
      <c r="BC112" s="14"/>
      <c r="BD112" s="14"/>
      <c r="BE112" s="19"/>
      <c r="BF112" s="77"/>
      <c r="BG112" s="75"/>
      <c r="BH112" s="75"/>
      <c r="BI112" s="14"/>
      <c r="BJ112" s="14"/>
      <c r="BK112" s="14"/>
      <c r="BL112" s="14"/>
      <c r="BM112" s="19"/>
      <c r="BN112" s="77"/>
      <c r="BO112" s="75"/>
      <c r="BP112" s="75"/>
      <c r="BQ112" s="14"/>
      <c r="BR112" s="14"/>
      <c r="BS112" s="14"/>
      <c r="BT112" s="14"/>
      <c r="BU112" s="19"/>
      <c r="BV112" s="77"/>
      <c r="BW112" s="75"/>
      <c r="BX112" s="75"/>
      <c r="BY112" s="14"/>
      <c r="BZ112" s="14"/>
      <c r="CA112" s="14"/>
      <c r="CB112" s="14"/>
      <c r="CC112" s="19"/>
      <c r="CD112" s="77"/>
      <c r="CE112" s="75"/>
      <c r="CF112" s="75"/>
      <c r="CG112" s="14"/>
      <c r="CH112" s="14"/>
      <c r="CI112" s="14"/>
      <c r="CJ112" s="14"/>
      <c r="CK112" s="19"/>
      <c r="CL112" s="77"/>
      <c r="CM112" s="75"/>
      <c r="CN112" s="75"/>
      <c r="CO112" s="14"/>
      <c r="CP112" s="14"/>
      <c r="CQ112" s="14"/>
      <c r="CR112" s="14"/>
      <c r="CS112" s="19"/>
      <c r="CT112" s="77"/>
      <c r="CU112" s="75"/>
      <c r="CV112" s="75"/>
      <c r="CW112" s="14"/>
      <c r="CX112" s="14"/>
      <c r="CY112" s="14"/>
      <c r="CZ112" s="14"/>
      <c r="DA112" s="19"/>
      <c r="DB112" s="77"/>
      <c r="DC112" s="75"/>
      <c r="DD112" s="75"/>
      <c r="DE112" s="14"/>
      <c r="DF112" s="14"/>
      <c r="DG112" s="14"/>
      <c r="DH112" s="14"/>
      <c r="DI112" s="19"/>
      <c r="DJ112" s="77"/>
      <c r="DK112" s="75"/>
      <c r="DL112" s="75"/>
      <c r="DM112" s="14"/>
      <c r="DN112" s="14"/>
      <c r="DO112" s="14"/>
      <c r="DP112" s="14"/>
      <c r="DQ112" s="19"/>
      <c r="DR112" s="77"/>
      <c r="DS112" s="75"/>
      <c r="DT112" s="75"/>
      <c r="DU112" s="14"/>
      <c r="DV112" s="14"/>
      <c r="DW112" s="14"/>
      <c r="DX112" s="14"/>
      <c r="DY112" s="19"/>
      <c r="DZ112" s="77"/>
      <c r="EA112" s="75"/>
      <c r="EB112" s="75"/>
      <c r="EC112" s="14"/>
      <c r="ED112" s="14"/>
      <c r="EE112" s="14"/>
      <c r="EF112" s="14"/>
      <c r="EG112" s="19"/>
      <c r="EH112" s="77"/>
      <c r="EI112" s="75"/>
      <c r="EJ112" s="75"/>
      <c r="EK112" s="14"/>
      <c r="EL112" s="14"/>
      <c r="EM112" s="14"/>
      <c r="EN112" s="14"/>
      <c r="EO112" s="19"/>
      <c r="EP112" s="77"/>
      <c r="EQ112" s="75"/>
      <c r="ER112" s="75"/>
      <c r="ES112" s="14"/>
      <c r="ET112" s="14"/>
      <c r="EU112" s="14"/>
      <c r="EV112" s="14"/>
      <c r="EW112" s="19"/>
      <c r="EX112" s="77"/>
      <c r="EY112" s="75"/>
      <c r="EZ112" s="75"/>
      <c r="FA112" s="14"/>
      <c r="FB112" s="14"/>
      <c r="FC112" s="14"/>
      <c r="FD112" s="14"/>
      <c r="FE112" s="19"/>
      <c r="FF112" s="77"/>
      <c r="FG112" s="75"/>
      <c r="FH112" s="75"/>
      <c r="FI112" s="14"/>
      <c r="FJ112" s="14"/>
      <c r="FK112" s="14"/>
      <c r="FL112" s="14"/>
      <c r="FM112" s="19"/>
      <c r="FN112" s="77"/>
      <c r="FO112" s="75"/>
      <c r="FP112" s="75"/>
      <c r="FQ112" s="14"/>
      <c r="FR112" s="14"/>
      <c r="FS112" s="14"/>
      <c r="FT112" s="14"/>
      <c r="FU112" s="19"/>
      <c r="FV112" s="77"/>
      <c r="FW112" s="75"/>
      <c r="FX112" s="75"/>
      <c r="FY112" s="14"/>
      <c r="FZ112" s="14"/>
      <c r="GA112" s="14"/>
      <c r="GB112" s="14"/>
      <c r="GC112" s="19"/>
      <c r="GD112" s="77"/>
      <c r="GE112" s="75"/>
      <c r="GF112" s="75"/>
      <c r="GG112" s="14"/>
      <c r="GH112" s="14"/>
      <c r="GI112" s="14"/>
      <c r="GJ112" s="14"/>
      <c r="GK112" s="19"/>
      <c r="GL112" s="77"/>
      <c r="GM112" s="75"/>
      <c r="GN112" s="75"/>
      <c r="GO112" s="14"/>
      <c r="GP112" s="14"/>
      <c r="GQ112" s="14"/>
      <c r="GR112" s="14"/>
      <c r="GS112" s="19"/>
      <c r="GT112" s="77"/>
      <c r="GU112" s="75"/>
      <c r="GV112" s="75"/>
      <c r="GW112" s="14"/>
      <c r="GX112" s="14"/>
      <c r="GY112" s="14"/>
      <c r="GZ112" s="14"/>
      <c r="HA112" s="19"/>
      <c r="HB112" s="77"/>
      <c r="HC112" s="75"/>
      <c r="HD112" s="75"/>
      <c r="HE112" s="14"/>
      <c r="HF112" s="14"/>
      <c r="HG112" s="14"/>
      <c r="HH112" s="14"/>
      <c r="HI112" s="19"/>
      <c r="HJ112" s="77"/>
      <c r="HK112" s="75"/>
      <c r="HL112" s="75"/>
      <c r="HM112" s="14"/>
      <c r="HN112" s="14"/>
      <c r="HO112" s="14"/>
      <c r="HP112" s="14"/>
      <c r="HQ112" s="19"/>
      <c r="HR112" s="77"/>
      <c r="HS112" s="75"/>
      <c r="HT112" s="75"/>
      <c r="HU112" s="14"/>
      <c r="HV112" s="14"/>
      <c r="HW112" s="14"/>
      <c r="HX112" s="14"/>
      <c r="HY112" s="19"/>
      <c r="HZ112" s="77"/>
      <c r="IA112" s="75"/>
      <c r="IB112" s="75"/>
      <c r="IC112" s="14"/>
      <c r="ID112" s="14"/>
      <c r="IE112" s="14"/>
      <c r="IF112" s="14"/>
      <c r="IG112" s="19"/>
      <c r="IH112" s="77"/>
      <c r="II112" s="75"/>
      <c r="IJ112" s="75"/>
      <c r="IK112" s="14"/>
      <c r="IL112" s="14"/>
      <c r="IM112" s="14"/>
      <c r="IN112" s="14"/>
    </row>
    <row r="113" spans="1:248" s="13" customFormat="1" ht="12.75">
      <c r="A113" s="47">
        <v>10</v>
      </c>
      <c r="B113" s="67" t="s">
        <v>201</v>
      </c>
      <c r="C113" s="83" t="s">
        <v>211</v>
      </c>
      <c r="D113" s="33">
        <v>60</v>
      </c>
      <c r="E113" s="55">
        <v>1</v>
      </c>
      <c r="F113" s="55">
        <v>1</v>
      </c>
      <c r="G113" s="33">
        <v>60</v>
      </c>
      <c r="H113" s="84">
        <f t="shared" si="4"/>
        <v>2421.21</v>
      </c>
      <c r="I113" s="35"/>
      <c r="J113" s="77"/>
      <c r="K113" s="75"/>
      <c r="L113" s="75"/>
      <c r="M113" s="14"/>
      <c r="N113" s="14"/>
      <c r="O113" s="14"/>
      <c r="P113" s="14"/>
      <c r="Q113" s="19"/>
      <c r="R113" s="77"/>
      <c r="S113" s="75"/>
      <c r="T113" s="75"/>
      <c r="U113" s="14"/>
      <c r="V113" s="14"/>
      <c r="W113" s="14"/>
      <c r="X113" s="14"/>
      <c r="Y113" s="19"/>
      <c r="Z113" s="77"/>
      <c r="AA113" s="75"/>
      <c r="AB113" s="75"/>
      <c r="AC113" s="14"/>
      <c r="AD113" s="14"/>
      <c r="AE113" s="14"/>
      <c r="AF113" s="14"/>
      <c r="AG113" s="19"/>
      <c r="AH113" s="77"/>
      <c r="AI113" s="75"/>
      <c r="AJ113" s="75"/>
      <c r="AK113" s="14"/>
      <c r="AL113" s="14"/>
      <c r="AM113" s="14"/>
      <c r="AN113" s="14"/>
      <c r="AO113" s="19"/>
      <c r="AP113" s="77"/>
      <c r="AQ113" s="75"/>
      <c r="AR113" s="75"/>
      <c r="AS113" s="14"/>
      <c r="AT113" s="14"/>
      <c r="AU113" s="14"/>
      <c r="AV113" s="14"/>
      <c r="AW113" s="19"/>
      <c r="AX113" s="77"/>
      <c r="AY113" s="75"/>
      <c r="AZ113" s="75"/>
      <c r="BA113" s="14"/>
      <c r="BB113" s="14"/>
      <c r="BC113" s="14"/>
      <c r="BD113" s="14"/>
      <c r="BE113" s="19"/>
      <c r="BF113" s="77"/>
      <c r="BG113" s="75"/>
      <c r="BH113" s="75"/>
      <c r="BI113" s="14"/>
      <c r="BJ113" s="14"/>
      <c r="BK113" s="14"/>
      <c r="BL113" s="14"/>
      <c r="BM113" s="19"/>
      <c r="BN113" s="77"/>
      <c r="BO113" s="75"/>
      <c r="BP113" s="75"/>
      <c r="BQ113" s="14"/>
      <c r="BR113" s="14"/>
      <c r="BS113" s="14"/>
      <c r="BT113" s="14"/>
      <c r="BU113" s="19"/>
      <c r="BV113" s="77"/>
      <c r="BW113" s="75"/>
      <c r="BX113" s="75"/>
      <c r="BY113" s="14"/>
      <c r="BZ113" s="14"/>
      <c r="CA113" s="14"/>
      <c r="CB113" s="14"/>
      <c r="CC113" s="19"/>
      <c r="CD113" s="77"/>
      <c r="CE113" s="75"/>
      <c r="CF113" s="75"/>
      <c r="CG113" s="14"/>
      <c r="CH113" s="14"/>
      <c r="CI113" s="14"/>
      <c r="CJ113" s="14"/>
      <c r="CK113" s="19"/>
      <c r="CL113" s="77"/>
      <c r="CM113" s="75"/>
      <c r="CN113" s="75"/>
      <c r="CO113" s="14"/>
      <c r="CP113" s="14"/>
      <c r="CQ113" s="14"/>
      <c r="CR113" s="14"/>
      <c r="CS113" s="19"/>
      <c r="CT113" s="77"/>
      <c r="CU113" s="75"/>
      <c r="CV113" s="75"/>
      <c r="CW113" s="14"/>
      <c r="CX113" s="14"/>
      <c r="CY113" s="14"/>
      <c r="CZ113" s="14"/>
      <c r="DA113" s="19"/>
      <c r="DB113" s="77"/>
      <c r="DC113" s="75"/>
      <c r="DD113" s="75"/>
      <c r="DE113" s="14"/>
      <c r="DF113" s="14"/>
      <c r="DG113" s="14"/>
      <c r="DH113" s="14"/>
      <c r="DI113" s="19"/>
      <c r="DJ113" s="77"/>
      <c r="DK113" s="75"/>
      <c r="DL113" s="75"/>
      <c r="DM113" s="14"/>
      <c r="DN113" s="14"/>
      <c r="DO113" s="14"/>
      <c r="DP113" s="14"/>
      <c r="DQ113" s="19"/>
      <c r="DR113" s="77"/>
      <c r="DS113" s="75"/>
      <c r="DT113" s="75"/>
      <c r="DU113" s="14"/>
      <c r="DV113" s="14"/>
      <c r="DW113" s="14"/>
      <c r="DX113" s="14"/>
      <c r="DY113" s="19"/>
      <c r="DZ113" s="77"/>
      <c r="EA113" s="75"/>
      <c r="EB113" s="75"/>
      <c r="EC113" s="14"/>
      <c r="ED113" s="14"/>
      <c r="EE113" s="14"/>
      <c r="EF113" s="14"/>
      <c r="EG113" s="19"/>
      <c r="EH113" s="77"/>
      <c r="EI113" s="75"/>
      <c r="EJ113" s="75"/>
      <c r="EK113" s="14"/>
      <c r="EL113" s="14"/>
      <c r="EM113" s="14"/>
      <c r="EN113" s="14"/>
      <c r="EO113" s="19"/>
      <c r="EP113" s="77"/>
      <c r="EQ113" s="75"/>
      <c r="ER113" s="75"/>
      <c r="ES113" s="14"/>
      <c r="ET113" s="14"/>
      <c r="EU113" s="14"/>
      <c r="EV113" s="14"/>
      <c r="EW113" s="19"/>
      <c r="EX113" s="77"/>
      <c r="EY113" s="75"/>
      <c r="EZ113" s="75"/>
      <c r="FA113" s="14"/>
      <c r="FB113" s="14"/>
      <c r="FC113" s="14"/>
      <c r="FD113" s="14"/>
      <c r="FE113" s="19"/>
      <c r="FF113" s="77"/>
      <c r="FG113" s="75"/>
      <c r="FH113" s="75"/>
      <c r="FI113" s="14"/>
      <c r="FJ113" s="14"/>
      <c r="FK113" s="14"/>
      <c r="FL113" s="14"/>
      <c r="FM113" s="19"/>
      <c r="FN113" s="77"/>
      <c r="FO113" s="75"/>
      <c r="FP113" s="75"/>
      <c r="FQ113" s="14"/>
      <c r="FR113" s="14"/>
      <c r="FS113" s="14"/>
      <c r="FT113" s="14"/>
      <c r="FU113" s="19"/>
      <c r="FV113" s="77"/>
      <c r="FW113" s="75"/>
      <c r="FX113" s="75"/>
      <c r="FY113" s="14"/>
      <c r="FZ113" s="14"/>
      <c r="GA113" s="14"/>
      <c r="GB113" s="14"/>
      <c r="GC113" s="19"/>
      <c r="GD113" s="77"/>
      <c r="GE113" s="75"/>
      <c r="GF113" s="75"/>
      <c r="GG113" s="14"/>
      <c r="GH113" s="14"/>
      <c r="GI113" s="14"/>
      <c r="GJ113" s="14"/>
      <c r="GK113" s="19"/>
      <c r="GL113" s="77"/>
      <c r="GM113" s="75"/>
      <c r="GN113" s="75"/>
      <c r="GO113" s="14"/>
      <c r="GP113" s="14"/>
      <c r="GQ113" s="14"/>
      <c r="GR113" s="14"/>
      <c r="GS113" s="19"/>
      <c r="GT113" s="77"/>
      <c r="GU113" s="75"/>
      <c r="GV113" s="75"/>
      <c r="GW113" s="14"/>
      <c r="GX113" s="14"/>
      <c r="GY113" s="14"/>
      <c r="GZ113" s="14"/>
      <c r="HA113" s="19"/>
      <c r="HB113" s="77"/>
      <c r="HC113" s="75"/>
      <c r="HD113" s="75"/>
      <c r="HE113" s="14"/>
      <c r="HF113" s="14"/>
      <c r="HG113" s="14"/>
      <c r="HH113" s="14"/>
      <c r="HI113" s="19"/>
      <c r="HJ113" s="77"/>
      <c r="HK113" s="75"/>
      <c r="HL113" s="75"/>
      <c r="HM113" s="14"/>
      <c r="HN113" s="14"/>
      <c r="HO113" s="14"/>
      <c r="HP113" s="14"/>
      <c r="HQ113" s="19"/>
      <c r="HR113" s="77"/>
      <c r="HS113" s="75"/>
      <c r="HT113" s="75"/>
      <c r="HU113" s="14"/>
      <c r="HV113" s="14"/>
      <c r="HW113" s="14"/>
      <c r="HX113" s="14"/>
      <c r="HY113" s="19"/>
      <c r="HZ113" s="77"/>
      <c r="IA113" s="75"/>
      <c r="IB113" s="75"/>
      <c r="IC113" s="14"/>
      <c r="ID113" s="14"/>
      <c r="IE113" s="14"/>
      <c r="IF113" s="14"/>
      <c r="IG113" s="19"/>
      <c r="IH113" s="77"/>
      <c r="II113" s="75"/>
      <c r="IJ113" s="75"/>
      <c r="IK113" s="14"/>
      <c r="IL113" s="14"/>
      <c r="IM113" s="14"/>
      <c r="IN113" s="14"/>
    </row>
    <row r="114" spans="1:248" s="13" customFormat="1" ht="12.75">
      <c r="A114" s="47">
        <v>11</v>
      </c>
      <c r="B114" s="67" t="s">
        <v>247</v>
      </c>
      <c r="C114" s="83" t="s">
        <v>211</v>
      </c>
      <c r="D114" s="33">
        <v>60</v>
      </c>
      <c r="E114" s="55">
        <v>1</v>
      </c>
      <c r="F114" s="55">
        <v>1</v>
      </c>
      <c r="G114" s="33">
        <v>60</v>
      </c>
      <c r="H114" s="84">
        <f t="shared" si="4"/>
        <v>2421.21</v>
      </c>
      <c r="I114" s="35"/>
      <c r="J114" s="77"/>
      <c r="K114" s="75"/>
      <c r="L114" s="75"/>
      <c r="M114" s="14"/>
      <c r="N114" s="14"/>
      <c r="O114" s="14"/>
      <c r="P114" s="14"/>
      <c r="Q114" s="19"/>
      <c r="R114" s="77"/>
      <c r="S114" s="75"/>
      <c r="T114" s="75"/>
      <c r="U114" s="14"/>
      <c r="V114" s="14"/>
      <c r="W114" s="14"/>
      <c r="X114" s="14"/>
      <c r="Y114" s="19"/>
      <c r="Z114" s="77"/>
      <c r="AA114" s="75"/>
      <c r="AB114" s="75"/>
      <c r="AC114" s="14"/>
      <c r="AD114" s="14"/>
      <c r="AE114" s="14"/>
      <c r="AF114" s="14"/>
      <c r="AG114" s="19"/>
      <c r="AH114" s="77"/>
      <c r="AI114" s="75"/>
      <c r="AJ114" s="75"/>
      <c r="AK114" s="14"/>
      <c r="AL114" s="14"/>
      <c r="AM114" s="14"/>
      <c r="AN114" s="14"/>
      <c r="AO114" s="19"/>
      <c r="AP114" s="77"/>
      <c r="AQ114" s="75"/>
      <c r="AR114" s="75"/>
      <c r="AS114" s="14"/>
      <c r="AT114" s="14"/>
      <c r="AU114" s="14"/>
      <c r="AV114" s="14"/>
      <c r="AW114" s="19"/>
      <c r="AX114" s="77"/>
      <c r="AY114" s="75"/>
      <c r="AZ114" s="75"/>
      <c r="BA114" s="14"/>
      <c r="BB114" s="14"/>
      <c r="BC114" s="14"/>
      <c r="BD114" s="14"/>
      <c r="BE114" s="19"/>
      <c r="BF114" s="77"/>
      <c r="BG114" s="75"/>
      <c r="BH114" s="75"/>
      <c r="BI114" s="14"/>
      <c r="BJ114" s="14"/>
      <c r="BK114" s="14"/>
      <c r="BL114" s="14"/>
      <c r="BM114" s="19"/>
      <c r="BN114" s="77"/>
      <c r="BO114" s="75"/>
      <c r="BP114" s="75"/>
      <c r="BQ114" s="14"/>
      <c r="BR114" s="14"/>
      <c r="BS114" s="14"/>
      <c r="BT114" s="14"/>
      <c r="BU114" s="19"/>
      <c r="BV114" s="77"/>
      <c r="BW114" s="75"/>
      <c r="BX114" s="75"/>
      <c r="BY114" s="14"/>
      <c r="BZ114" s="14"/>
      <c r="CA114" s="14"/>
      <c r="CB114" s="14"/>
      <c r="CC114" s="19"/>
      <c r="CD114" s="77"/>
      <c r="CE114" s="75"/>
      <c r="CF114" s="75"/>
      <c r="CG114" s="14"/>
      <c r="CH114" s="14"/>
      <c r="CI114" s="14"/>
      <c r="CJ114" s="14"/>
      <c r="CK114" s="19"/>
      <c r="CL114" s="77"/>
      <c r="CM114" s="75"/>
      <c r="CN114" s="75"/>
      <c r="CO114" s="14"/>
      <c r="CP114" s="14"/>
      <c r="CQ114" s="14"/>
      <c r="CR114" s="14"/>
      <c r="CS114" s="19"/>
      <c r="CT114" s="77"/>
      <c r="CU114" s="75"/>
      <c r="CV114" s="75"/>
      <c r="CW114" s="14"/>
      <c r="CX114" s="14"/>
      <c r="CY114" s="14"/>
      <c r="CZ114" s="14"/>
      <c r="DA114" s="19"/>
      <c r="DB114" s="77"/>
      <c r="DC114" s="75"/>
      <c r="DD114" s="75"/>
      <c r="DE114" s="14"/>
      <c r="DF114" s="14"/>
      <c r="DG114" s="14"/>
      <c r="DH114" s="14"/>
      <c r="DI114" s="19"/>
      <c r="DJ114" s="77"/>
      <c r="DK114" s="75"/>
      <c r="DL114" s="75"/>
      <c r="DM114" s="14"/>
      <c r="DN114" s="14"/>
      <c r="DO114" s="14"/>
      <c r="DP114" s="14"/>
      <c r="DQ114" s="19"/>
      <c r="DR114" s="77"/>
      <c r="DS114" s="75"/>
      <c r="DT114" s="75"/>
      <c r="DU114" s="14"/>
      <c r="DV114" s="14"/>
      <c r="DW114" s="14"/>
      <c r="DX114" s="14"/>
      <c r="DY114" s="19"/>
      <c r="DZ114" s="77"/>
      <c r="EA114" s="75"/>
      <c r="EB114" s="75"/>
      <c r="EC114" s="14"/>
      <c r="ED114" s="14"/>
      <c r="EE114" s="14"/>
      <c r="EF114" s="14"/>
      <c r="EG114" s="19"/>
      <c r="EH114" s="77"/>
      <c r="EI114" s="75"/>
      <c r="EJ114" s="75"/>
      <c r="EK114" s="14"/>
      <c r="EL114" s="14"/>
      <c r="EM114" s="14"/>
      <c r="EN114" s="14"/>
      <c r="EO114" s="19"/>
      <c r="EP114" s="77"/>
      <c r="EQ114" s="75"/>
      <c r="ER114" s="75"/>
      <c r="ES114" s="14"/>
      <c r="ET114" s="14"/>
      <c r="EU114" s="14"/>
      <c r="EV114" s="14"/>
      <c r="EW114" s="19"/>
      <c r="EX114" s="77"/>
      <c r="EY114" s="75"/>
      <c r="EZ114" s="75"/>
      <c r="FA114" s="14"/>
      <c r="FB114" s="14"/>
      <c r="FC114" s="14"/>
      <c r="FD114" s="14"/>
      <c r="FE114" s="19"/>
      <c r="FF114" s="77"/>
      <c r="FG114" s="75"/>
      <c r="FH114" s="75"/>
      <c r="FI114" s="14"/>
      <c r="FJ114" s="14"/>
      <c r="FK114" s="14"/>
      <c r="FL114" s="14"/>
      <c r="FM114" s="19"/>
      <c r="FN114" s="77"/>
      <c r="FO114" s="75"/>
      <c r="FP114" s="75"/>
      <c r="FQ114" s="14"/>
      <c r="FR114" s="14"/>
      <c r="FS114" s="14"/>
      <c r="FT114" s="14"/>
      <c r="FU114" s="19"/>
      <c r="FV114" s="77"/>
      <c r="FW114" s="75"/>
      <c r="FX114" s="75"/>
      <c r="FY114" s="14"/>
      <c r="FZ114" s="14"/>
      <c r="GA114" s="14"/>
      <c r="GB114" s="14"/>
      <c r="GC114" s="19"/>
      <c r="GD114" s="77"/>
      <c r="GE114" s="75"/>
      <c r="GF114" s="75"/>
      <c r="GG114" s="14"/>
      <c r="GH114" s="14"/>
      <c r="GI114" s="14"/>
      <c r="GJ114" s="14"/>
      <c r="GK114" s="19"/>
      <c r="GL114" s="77"/>
      <c r="GM114" s="75"/>
      <c r="GN114" s="75"/>
      <c r="GO114" s="14"/>
      <c r="GP114" s="14"/>
      <c r="GQ114" s="14"/>
      <c r="GR114" s="14"/>
      <c r="GS114" s="19"/>
      <c r="GT114" s="77"/>
      <c r="GU114" s="75"/>
      <c r="GV114" s="75"/>
      <c r="GW114" s="14"/>
      <c r="GX114" s="14"/>
      <c r="GY114" s="14"/>
      <c r="GZ114" s="14"/>
      <c r="HA114" s="19"/>
      <c r="HB114" s="77"/>
      <c r="HC114" s="75"/>
      <c r="HD114" s="75"/>
      <c r="HE114" s="14"/>
      <c r="HF114" s="14"/>
      <c r="HG114" s="14"/>
      <c r="HH114" s="14"/>
      <c r="HI114" s="19"/>
      <c r="HJ114" s="77"/>
      <c r="HK114" s="75"/>
      <c r="HL114" s="75"/>
      <c r="HM114" s="14"/>
      <c r="HN114" s="14"/>
      <c r="HO114" s="14"/>
      <c r="HP114" s="14"/>
      <c r="HQ114" s="19"/>
      <c r="HR114" s="77"/>
      <c r="HS114" s="75"/>
      <c r="HT114" s="75"/>
      <c r="HU114" s="14"/>
      <c r="HV114" s="14"/>
      <c r="HW114" s="14"/>
      <c r="HX114" s="14"/>
      <c r="HY114" s="19"/>
      <c r="HZ114" s="77"/>
      <c r="IA114" s="75"/>
      <c r="IB114" s="75"/>
      <c r="IC114" s="14"/>
      <c r="ID114" s="14"/>
      <c r="IE114" s="14"/>
      <c r="IF114" s="14"/>
      <c r="IG114" s="19"/>
      <c r="IH114" s="77"/>
      <c r="II114" s="75"/>
      <c r="IJ114" s="75"/>
      <c r="IK114" s="14"/>
      <c r="IL114" s="14"/>
      <c r="IM114" s="14"/>
      <c r="IN114" s="14"/>
    </row>
    <row r="115" spans="1:248" s="13" customFormat="1" ht="12.75">
      <c r="A115" s="47">
        <v>12</v>
      </c>
      <c r="B115" s="67" t="s">
        <v>249</v>
      </c>
      <c r="C115" s="83" t="s">
        <v>211</v>
      </c>
      <c r="D115" s="33">
        <v>180</v>
      </c>
      <c r="E115" s="55">
        <v>1</v>
      </c>
      <c r="F115" s="55">
        <v>1</v>
      </c>
      <c r="G115" s="33">
        <v>180</v>
      </c>
      <c r="H115" s="84">
        <f t="shared" si="4"/>
        <v>7263.63</v>
      </c>
      <c r="I115" s="35"/>
      <c r="J115" s="77"/>
      <c r="K115" s="75"/>
      <c r="L115" s="75"/>
      <c r="M115" s="14"/>
      <c r="N115" s="14"/>
      <c r="O115" s="14"/>
      <c r="P115" s="14"/>
      <c r="Q115" s="19"/>
      <c r="R115" s="77"/>
      <c r="S115" s="75"/>
      <c r="T115" s="75"/>
      <c r="U115" s="14"/>
      <c r="V115" s="14"/>
      <c r="W115" s="14"/>
      <c r="X115" s="14"/>
      <c r="Y115" s="19"/>
      <c r="Z115" s="77"/>
      <c r="AA115" s="75"/>
      <c r="AB115" s="75"/>
      <c r="AC115" s="14"/>
      <c r="AD115" s="14"/>
      <c r="AE115" s="14"/>
      <c r="AF115" s="14"/>
      <c r="AG115" s="19"/>
      <c r="AH115" s="77"/>
      <c r="AI115" s="75"/>
      <c r="AJ115" s="75"/>
      <c r="AK115" s="14"/>
      <c r="AL115" s="14"/>
      <c r="AM115" s="14"/>
      <c r="AN115" s="14"/>
      <c r="AO115" s="19"/>
      <c r="AP115" s="77"/>
      <c r="AQ115" s="75"/>
      <c r="AR115" s="75"/>
      <c r="AS115" s="14"/>
      <c r="AT115" s="14"/>
      <c r="AU115" s="14"/>
      <c r="AV115" s="14"/>
      <c r="AW115" s="19"/>
      <c r="AX115" s="77"/>
      <c r="AY115" s="75"/>
      <c r="AZ115" s="75"/>
      <c r="BA115" s="14"/>
      <c r="BB115" s="14"/>
      <c r="BC115" s="14"/>
      <c r="BD115" s="14"/>
      <c r="BE115" s="19"/>
      <c r="BF115" s="77"/>
      <c r="BG115" s="75"/>
      <c r="BH115" s="75"/>
      <c r="BI115" s="14"/>
      <c r="BJ115" s="14"/>
      <c r="BK115" s="14"/>
      <c r="BL115" s="14"/>
      <c r="BM115" s="19"/>
      <c r="BN115" s="77"/>
      <c r="BO115" s="75"/>
      <c r="BP115" s="75"/>
      <c r="BQ115" s="14"/>
      <c r="BR115" s="14"/>
      <c r="BS115" s="14"/>
      <c r="BT115" s="14"/>
      <c r="BU115" s="19"/>
      <c r="BV115" s="77"/>
      <c r="BW115" s="75"/>
      <c r="BX115" s="75"/>
      <c r="BY115" s="14"/>
      <c r="BZ115" s="14"/>
      <c r="CA115" s="14"/>
      <c r="CB115" s="14"/>
      <c r="CC115" s="19"/>
      <c r="CD115" s="77"/>
      <c r="CE115" s="75"/>
      <c r="CF115" s="75"/>
      <c r="CG115" s="14"/>
      <c r="CH115" s="14"/>
      <c r="CI115" s="14"/>
      <c r="CJ115" s="14"/>
      <c r="CK115" s="19"/>
      <c r="CL115" s="77"/>
      <c r="CM115" s="75"/>
      <c r="CN115" s="75"/>
      <c r="CO115" s="14"/>
      <c r="CP115" s="14"/>
      <c r="CQ115" s="14"/>
      <c r="CR115" s="14"/>
      <c r="CS115" s="19"/>
      <c r="CT115" s="77"/>
      <c r="CU115" s="75"/>
      <c r="CV115" s="75"/>
      <c r="CW115" s="14"/>
      <c r="CX115" s="14"/>
      <c r="CY115" s="14"/>
      <c r="CZ115" s="14"/>
      <c r="DA115" s="19"/>
      <c r="DB115" s="77"/>
      <c r="DC115" s="75"/>
      <c r="DD115" s="75"/>
      <c r="DE115" s="14"/>
      <c r="DF115" s="14"/>
      <c r="DG115" s="14"/>
      <c r="DH115" s="14"/>
      <c r="DI115" s="19"/>
      <c r="DJ115" s="77"/>
      <c r="DK115" s="75"/>
      <c r="DL115" s="75"/>
      <c r="DM115" s="14"/>
      <c r="DN115" s="14"/>
      <c r="DO115" s="14"/>
      <c r="DP115" s="14"/>
      <c r="DQ115" s="19"/>
      <c r="DR115" s="77"/>
      <c r="DS115" s="75"/>
      <c r="DT115" s="75"/>
      <c r="DU115" s="14"/>
      <c r="DV115" s="14"/>
      <c r="DW115" s="14"/>
      <c r="DX115" s="14"/>
      <c r="DY115" s="19"/>
      <c r="DZ115" s="77"/>
      <c r="EA115" s="75"/>
      <c r="EB115" s="75"/>
      <c r="EC115" s="14"/>
      <c r="ED115" s="14"/>
      <c r="EE115" s="14"/>
      <c r="EF115" s="14"/>
      <c r="EG115" s="19"/>
      <c r="EH115" s="77"/>
      <c r="EI115" s="75"/>
      <c r="EJ115" s="75"/>
      <c r="EK115" s="14"/>
      <c r="EL115" s="14"/>
      <c r="EM115" s="14"/>
      <c r="EN115" s="14"/>
      <c r="EO115" s="19"/>
      <c r="EP115" s="77"/>
      <c r="EQ115" s="75"/>
      <c r="ER115" s="75"/>
      <c r="ES115" s="14"/>
      <c r="ET115" s="14"/>
      <c r="EU115" s="14"/>
      <c r="EV115" s="14"/>
      <c r="EW115" s="19"/>
      <c r="EX115" s="77"/>
      <c r="EY115" s="75"/>
      <c r="EZ115" s="75"/>
      <c r="FA115" s="14"/>
      <c r="FB115" s="14"/>
      <c r="FC115" s="14"/>
      <c r="FD115" s="14"/>
      <c r="FE115" s="19"/>
      <c r="FF115" s="77"/>
      <c r="FG115" s="75"/>
      <c r="FH115" s="75"/>
      <c r="FI115" s="14"/>
      <c r="FJ115" s="14"/>
      <c r="FK115" s="14"/>
      <c r="FL115" s="14"/>
      <c r="FM115" s="19"/>
      <c r="FN115" s="77"/>
      <c r="FO115" s="75"/>
      <c r="FP115" s="75"/>
      <c r="FQ115" s="14"/>
      <c r="FR115" s="14"/>
      <c r="FS115" s="14"/>
      <c r="FT115" s="14"/>
      <c r="FU115" s="19"/>
      <c r="FV115" s="77"/>
      <c r="FW115" s="75"/>
      <c r="FX115" s="75"/>
      <c r="FY115" s="14"/>
      <c r="FZ115" s="14"/>
      <c r="GA115" s="14"/>
      <c r="GB115" s="14"/>
      <c r="GC115" s="19"/>
      <c r="GD115" s="77"/>
      <c r="GE115" s="75"/>
      <c r="GF115" s="75"/>
      <c r="GG115" s="14"/>
      <c r="GH115" s="14"/>
      <c r="GI115" s="14"/>
      <c r="GJ115" s="14"/>
      <c r="GK115" s="19"/>
      <c r="GL115" s="77"/>
      <c r="GM115" s="75"/>
      <c r="GN115" s="75"/>
      <c r="GO115" s="14"/>
      <c r="GP115" s="14"/>
      <c r="GQ115" s="14"/>
      <c r="GR115" s="14"/>
      <c r="GS115" s="19"/>
      <c r="GT115" s="77"/>
      <c r="GU115" s="75"/>
      <c r="GV115" s="75"/>
      <c r="GW115" s="14"/>
      <c r="GX115" s="14"/>
      <c r="GY115" s="14"/>
      <c r="GZ115" s="14"/>
      <c r="HA115" s="19"/>
      <c r="HB115" s="77"/>
      <c r="HC115" s="75"/>
      <c r="HD115" s="75"/>
      <c r="HE115" s="14"/>
      <c r="HF115" s="14"/>
      <c r="HG115" s="14"/>
      <c r="HH115" s="14"/>
      <c r="HI115" s="19"/>
      <c r="HJ115" s="77"/>
      <c r="HK115" s="75"/>
      <c r="HL115" s="75"/>
      <c r="HM115" s="14"/>
      <c r="HN115" s="14"/>
      <c r="HO115" s="14"/>
      <c r="HP115" s="14"/>
      <c r="HQ115" s="19"/>
      <c r="HR115" s="77"/>
      <c r="HS115" s="75"/>
      <c r="HT115" s="75"/>
      <c r="HU115" s="14"/>
      <c r="HV115" s="14"/>
      <c r="HW115" s="14"/>
      <c r="HX115" s="14"/>
      <c r="HY115" s="19"/>
      <c r="HZ115" s="77"/>
      <c r="IA115" s="75"/>
      <c r="IB115" s="75"/>
      <c r="IC115" s="14"/>
      <c r="ID115" s="14"/>
      <c r="IE115" s="14"/>
      <c r="IF115" s="14"/>
      <c r="IG115" s="19"/>
      <c r="IH115" s="77"/>
      <c r="II115" s="75"/>
      <c r="IJ115" s="75"/>
      <c r="IK115" s="14"/>
      <c r="IL115" s="14"/>
      <c r="IM115" s="14"/>
      <c r="IN115" s="14"/>
    </row>
    <row r="116" spans="1:248" s="13" customFormat="1" ht="12.75">
      <c r="A116" s="47">
        <v>13</v>
      </c>
      <c r="B116" s="67" t="s">
        <v>205</v>
      </c>
      <c r="C116" s="83" t="s">
        <v>211</v>
      </c>
      <c r="D116" s="33">
        <v>80</v>
      </c>
      <c r="E116" s="55">
        <v>1</v>
      </c>
      <c r="F116" s="55">
        <v>1</v>
      </c>
      <c r="G116" s="33">
        <v>80</v>
      </c>
      <c r="H116" s="84">
        <f t="shared" si="4"/>
        <v>3228.28</v>
      </c>
      <c r="I116" s="35"/>
      <c r="J116" s="77"/>
      <c r="K116" s="75"/>
      <c r="L116" s="75"/>
      <c r="M116" s="14"/>
      <c r="N116" s="14"/>
      <c r="O116" s="14"/>
      <c r="P116" s="14"/>
      <c r="Q116" s="19"/>
      <c r="R116" s="77"/>
      <c r="S116" s="75"/>
      <c r="T116" s="75"/>
      <c r="U116" s="14"/>
      <c r="V116" s="14"/>
      <c r="W116" s="14"/>
      <c r="X116" s="14"/>
      <c r="Y116" s="19"/>
      <c r="Z116" s="77"/>
      <c r="AA116" s="75"/>
      <c r="AB116" s="75"/>
      <c r="AC116" s="14"/>
      <c r="AD116" s="14"/>
      <c r="AE116" s="14"/>
      <c r="AF116" s="14"/>
      <c r="AG116" s="19"/>
      <c r="AH116" s="77"/>
      <c r="AI116" s="75"/>
      <c r="AJ116" s="75"/>
      <c r="AK116" s="14"/>
      <c r="AL116" s="14"/>
      <c r="AM116" s="14"/>
      <c r="AN116" s="14"/>
      <c r="AO116" s="19"/>
      <c r="AP116" s="77"/>
      <c r="AQ116" s="75"/>
      <c r="AR116" s="75"/>
      <c r="AS116" s="14"/>
      <c r="AT116" s="14"/>
      <c r="AU116" s="14"/>
      <c r="AV116" s="14"/>
      <c r="AW116" s="19"/>
      <c r="AX116" s="77"/>
      <c r="AY116" s="75"/>
      <c r="AZ116" s="75"/>
      <c r="BA116" s="14"/>
      <c r="BB116" s="14"/>
      <c r="BC116" s="14"/>
      <c r="BD116" s="14"/>
      <c r="BE116" s="19"/>
      <c r="BF116" s="77"/>
      <c r="BG116" s="75"/>
      <c r="BH116" s="75"/>
      <c r="BI116" s="14"/>
      <c r="BJ116" s="14"/>
      <c r="BK116" s="14"/>
      <c r="BL116" s="14"/>
      <c r="BM116" s="19"/>
      <c r="BN116" s="77"/>
      <c r="BO116" s="75"/>
      <c r="BP116" s="75"/>
      <c r="BQ116" s="14"/>
      <c r="BR116" s="14"/>
      <c r="BS116" s="14"/>
      <c r="BT116" s="14"/>
      <c r="BU116" s="19"/>
      <c r="BV116" s="77"/>
      <c r="BW116" s="75"/>
      <c r="BX116" s="75"/>
      <c r="BY116" s="14"/>
      <c r="BZ116" s="14"/>
      <c r="CA116" s="14"/>
      <c r="CB116" s="14"/>
      <c r="CC116" s="19"/>
      <c r="CD116" s="77"/>
      <c r="CE116" s="75"/>
      <c r="CF116" s="75"/>
      <c r="CG116" s="14"/>
      <c r="CH116" s="14"/>
      <c r="CI116" s="14"/>
      <c r="CJ116" s="14"/>
      <c r="CK116" s="19"/>
      <c r="CL116" s="77"/>
      <c r="CM116" s="75"/>
      <c r="CN116" s="75"/>
      <c r="CO116" s="14"/>
      <c r="CP116" s="14"/>
      <c r="CQ116" s="14"/>
      <c r="CR116" s="14"/>
      <c r="CS116" s="19"/>
      <c r="CT116" s="77"/>
      <c r="CU116" s="75"/>
      <c r="CV116" s="75"/>
      <c r="CW116" s="14"/>
      <c r="CX116" s="14"/>
      <c r="CY116" s="14"/>
      <c r="CZ116" s="14"/>
      <c r="DA116" s="19"/>
      <c r="DB116" s="77"/>
      <c r="DC116" s="75"/>
      <c r="DD116" s="75"/>
      <c r="DE116" s="14"/>
      <c r="DF116" s="14"/>
      <c r="DG116" s="14"/>
      <c r="DH116" s="14"/>
      <c r="DI116" s="19"/>
      <c r="DJ116" s="77"/>
      <c r="DK116" s="75"/>
      <c r="DL116" s="75"/>
      <c r="DM116" s="14"/>
      <c r="DN116" s="14"/>
      <c r="DO116" s="14"/>
      <c r="DP116" s="14"/>
      <c r="DQ116" s="19"/>
      <c r="DR116" s="77"/>
      <c r="DS116" s="75"/>
      <c r="DT116" s="75"/>
      <c r="DU116" s="14"/>
      <c r="DV116" s="14"/>
      <c r="DW116" s="14"/>
      <c r="DX116" s="14"/>
      <c r="DY116" s="19"/>
      <c r="DZ116" s="77"/>
      <c r="EA116" s="75"/>
      <c r="EB116" s="75"/>
      <c r="EC116" s="14"/>
      <c r="ED116" s="14"/>
      <c r="EE116" s="14"/>
      <c r="EF116" s="14"/>
      <c r="EG116" s="19"/>
      <c r="EH116" s="77"/>
      <c r="EI116" s="75"/>
      <c r="EJ116" s="75"/>
      <c r="EK116" s="14"/>
      <c r="EL116" s="14"/>
      <c r="EM116" s="14"/>
      <c r="EN116" s="14"/>
      <c r="EO116" s="19"/>
      <c r="EP116" s="77"/>
      <c r="EQ116" s="75"/>
      <c r="ER116" s="75"/>
      <c r="ES116" s="14"/>
      <c r="ET116" s="14"/>
      <c r="EU116" s="14"/>
      <c r="EV116" s="14"/>
      <c r="EW116" s="19"/>
      <c r="EX116" s="77"/>
      <c r="EY116" s="75"/>
      <c r="EZ116" s="75"/>
      <c r="FA116" s="14"/>
      <c r="FB116" s="14"/>
      <c r="FC116" s="14"/>
      <c r="FD116" s="14"/>
      <c r="FE116" s="19"/>
      <c r="FF116" s="77"/>
      <c r="FG116" s="75"/>
      <c r="FH116" s="75"/>
      <c r="FI116" s="14"/>
      <c r="FJ116" s="14"/>
      <c r="FK116" s="14"/>
      <c r="FL116" s="14"/>
      <c r="FM116" s="19"/>
      <c r="FN116" s="77"/>
      <c r="FO116" s="75"/>
      <c r="FP116" s="75"/>
      <c r="FQ116" s="14"/>
      <c r="FR116" s="14"/>
      <c r="FS116" s="14"/>
      <c r="FT116" s="14"/>
      <c r="FU116" s="19"/>
      <c r="FV116" s="77"/>
      <c r="FW116" s="75"/>
      <c r="FX116" s="75"/>
      <c r="FY116" s="14"/>
      <c r="FZ116" s="14"/>
      <c r="GA116" s="14"/>
      <c r="GB116" s="14"/>
      <c r="GC116" s="19"/>
      <c r="GD116" s="77"/>
      <c r="GE116" s="75"/>
      <c r="GF116" s="75"/>
      <c r="GG116" s="14"/>
      <c r="GH116" s="14"/>
      <c r="GI116" s="14"/>
      <c r="GJ116" s="14"/>
      <c r="GK116" s="19"/>
      <c r="GL116" s="77"/>
      <c r="GM116" s="75"/>
      <c r="GN116" s="75"/>
      <c r="GO116" s="14"/>
      <c r="GP116" s="14"/>
      <c r="GQ116" s="14"/>
      <c r="GR116" s="14"/>
      <c r="GS116" s="19"/>
      <c r="GT116" s="77"/>
      <c r="GU116" s="75"/>
      <c r="GV116" s="75"/>
      <c r="GW116" s="14"/>
      <c r="GX116" s="14"/>
      <c r="GY116" s="14"/>
      <c r="GZ116" s="14"/>
      <c r="HA116" s="19"/>
      <c r="HB116" s="77"/>
      <c r="HC116" s="75"/>
      <c r="HD116" s="75"/>
      <c r="HE116" s="14"/>
      <c r="HF116" s="14"/>
      <c r="HG116" s="14"/>
      <c r="HH116" s="14"/>
      <c r="HI116" s="19"/>
      <c r="HJ116" s="77"/>
      <c r="HK116" s="75"/>
      <c r="HL116" s="75"/>
      <c r="HM116" s="14"/>
      <c r="HN116" s="14"/>
      <c r="HO116" s="14"/>
      <c r="HP116" s="14"/>
      <c r="HQ116" s="19"/>
      <c r="HR116" s="77"/>
      <c r="HS116" s="75"/>
      <c r="HT116" s="75"/>
      <c r="HU116" s="14"/>
      <c r="HV116" s="14"/>
      <c r="HW116" s="14"/>
      <c r="HX116" s="14"/>
      <c r="HY116" s="19"/>
      <c r="HZ116" s="77"/>
      <c r="IA116" s="75"/>
      <c r="IB116" s="75"/>
      <c r="IC116" s="14"/>
      <c r="ID116" s="14"/>
      <c r="IE116" s="14"/>
      <c r="IF116" s="14"/>
      <c r="IG116" s="19"/>
      <c r="IH116" s="77"/>
      <c r="II116" s="75"/>
      <c r="IJ116" s="75"/>
      <c r="IK116" s="14"/>
      <c r="IL116" s="14"/>
      <c r="IM116" s="14"/>
      <c r="IN116" s="14"/>
    </row>
    <row r="117" spans="1:248" s="13" customFormat="1" ht="12.75">
      <c r="A117" s="47">
        <v>14</v>
      </c>
      <c r="B117" s="67" t="s">
        <v>252</v>
      </c>
      <c r="C117" s="83" t="s">
        <v>211</v>
      </c>
      <c r="D117" s="33">
        <v>90</v>
      </c>
      <c r="E117" s="55"/>
      <c r="F117" s="55"/>
      <c r="G117" s="33">
        <v>90</v>
      </c>
      <c r="H117" s="84">
        <f t="shared" si="4"/>
        <v>3631.82</v>
      </c>
      <c r="I117" s="35"/>
      <c r="J117" s="77"/>
      <c r="K117" s="75"/>
      <c r="L117" s="75"/>
      <c r="M117" s="14"/>
      <c r="N117" s="14"/>
      <c r="O117" s="14"/>
      <c r="P117" s="14"/>
      <c r="Q117" s="19"/>
      <c r="R117" s="77"/>
      <c r="S117" s="75"/>
      <c r="T117" s="75"/>
      <c r="U117" s="14"/>
      <c r="V117" s="14"/>
      <c r="W117" s="14"/>
      <c r="X117" s="14"/>
      <c r="Y117" s="19"/>
      <c r="Z117" s="77"/>
      <c r="AA117" s="75"/>
      <c r="AB117" s="75"/>
      <c r="AC117" s="14"/>
      <c r="AD117" s="14"/>
      <c r="AE117" s="14"/>
      <c r="AF117" s="14"/>
      <c r="AG117" s="19"/>
      <c r="AH117" s="77"/>
      <c r="AI117" s="75"/>
      <c r="AJ117" s="75"/>
      <c r="AK117" s="14"/>
      <c r="AL117" s="14"/>
      <c r="AM117" s="14"/>
      <c r="AN117" s="14"/>
      <c r="AO117" s="19"/>
      <c r="AP117" s="77"/>
      <c r="AQ117" s="75"/>
      <c r="AR117" s="75"/>
      <c r="AS117" s="14"/>
      <c r="AT117" s="14"/>
      <c r="AU117" s="14"/>
      <c r="AV117" s="14"/>
      <c r="AW117" s="19"/>
      <c r="AX117" s="77"/>
      <c r="AY117" s="75"/>
      <c r="AZ117" s="75"/>
      <c r="BA117" s="14"/>
      <c r="BB117" s="14"/>
      <c r="BC117" s="14"/>
      <c r="BD117" s="14"/>
      <c r="BE117" s="19"/>
      <c r="BF117" s="77"/>
      <c r="BG117" s="75"/>
      <c r="BH117" s="75"/>
      <c r="BI117" s="14"/>
      <c r="BJ117" s="14"/>
      <c r="BK117" s="14"/>
      <c r="BL117" s="14"/>
      <c r="BM117" s="19"/>
      <c r="BN117" s="77"/>
      <c r="BO117" s="75"/>
      <c r="BP117" s="75"/>
      <c r="BQ117" s="14"/>
      <c r="BR117" s="14"/>
      <c r="BS117" s="14"/>
      <c r="BT117" s="14"/>
      <c r="BU117" s="19"/>
      <c r="BV117" s="77"/>
      <c r="BW117" s="75"/>
      <c r="BX117" s="75"/>
      <c r="BY117" s="14"/>
      <c r="BZ117" s="14"/>
      <c r="CA117" s="14"/>
      <c r="CB117" s="14"/>
      <c r="CC117" s="19"/>
      <c r="CD117" s="77"/>
      <c r="CE117" s="75"/>
      <c r="CF117" s="75"/>
      <c r="CG117" s="14"/>
      <c r="CH117" s="14"/>
      <c r="CI117" s="14"/>
      <c r="CJ117" s="14"/>
      <c r="CK117" s="19"/>
      <c r="CL117" s="77"/>
      <c r="CM117" s="75"/>
      <c r="CN117" s="75"/>
      <c r="CO117" s="14"/>
      <c r="CP117" s="14"/>
      <c r="CQ117" s="14"/>
      <c r="CR117" s="14"/>
      <c r="CS117" s="19"/>
      <c r="CT117" s="77"/>
      <c r="CU117" s="75"/>
      <c r="CV117" s="75"/>
      <c r="CW117" s="14"/>
      <c r="CX117" s="14"/>
      <c r="CY117" s="14"/>
      <c r="CZ117" s="14"/>
      <c r="DA117" s="19"/>
      <c r="DB117" s="77"/>
      <c r="DC117" s="75"/>
      <c r="DD117" s="75"/>
      <c r="DE117" s="14"/>
      <c r="DF117" s="14"/>
      <c r="DG117" s="14"/>
      <c r="DH117" s="14"/>
      <c r="DI117" s="19"/>
      <c r="DJ117" s="77"/>
      <c r="DK117" s="75"/>
      <c r="DL117" s="75"/>
      <c r="DM117" s="14"/>
      <c r="DN117" s="14"/>
      <c r="DO117" s="14"/>
      <c r="DP117" s="14"/>
      <c r="DQ117" s="19"/>
      <c r="DR117" s="77"/>
      <c r="DS117" s="75"/>
      <c r="DT117" s="75"/>
      <c r="DU117" s="14"/>
      <c r="DV117" s="14"/>
      <c r="DW117" s="14"/>
      <c r="DX117" s="14"/>
      <c r="DY117" s="19"/>
      <c r="DZ117" s="77"/>
      <c r="EA117" s="75"/>
      <c r="EB117" s="75"/>
      <c r="EC117" s="14"/>
      <c r="ED117" s="14"/>
      <c r="EE117" s="14"/>
      <c r="EF117" s="14"/>
      <c r="EG117" s="19"/>
      <c r="EH117" s="77"/>
      <c r="EI117" s="75"/>
      <c r="EJ117" s="75"/>
      <c r="EK117" s="14"/>
      <c r="EL117" s="14"/>
      <c r="EM117" s="14"/>
      <c r="EN117" s="14"/>
      <c r="EO117" s="19"/>
      <c r="EP117" s="77"/>
      <c r="EQ117" s="75"/>
      <c r="ER117" s="75"/>
      <c r="ES117" s="14"/>
      <c r="ET117" s="14"/>
      <c r="EU117" s="14"/>
      <c r="EV117" s="14"/>
      <c r="EW117" s="19"/>
      <c r="EX117" s="77"/>
      <c r="EY117" s="75"/>
      <c r="EZ117" s="75"/>
      <c r="FA117" s="14"/>
      <c r="FB117" s="14"/>
      <c r="FC117" s="14"/>
      <c r="FD117" s="14"/>
      <c r="FE117" s="19"/>
      <c r="FF117" s="77"/>
      <c r="FG117" s="75"/>
      <c r="FH117" s="75"/>
      <c r="FI117" s="14"/>
      <c r="FJ117" s="14"/>
      <c r="FK117" s="14"/>
      <c r="FL117" s="14"/>
      <c r="FM117" s="19"/>
      <c r="FN117" s="77"/>
      <c r="FO117" s="75"/>
      <c r="FP117" s="75"/>
      <c r="FQ117" s="14"/>
      <c r="FR117" s="14"/>
      <c r="FS117" s="14"/>
      <c r="FT117" s="14"/>
      <c r="FU117" s="19"/>
      <c r="FV117" s="77"/>
      <c r="FW117" s="75"/>
      <c r="FX117" s="75"/>
      <c r="FY117" s="14"/>
      <c r="FZ117" s="14"/>
      <c r="GA117" s="14"/>
      <c r="GB117" s="14"/>
      <c r="GC117" s="19"/>
      <c r="GD117" s="77"/>
      <c r="GE117" s="75"/>
      <c r="GF117" s="75"/>
      <c r="GG117" s="14"/>
      <c r="GH117" s="14"/>
      <c r="GI117" s="14"/>
      <c r="GJ117" s="14"/>
      <c r="GK117" s="19"/>
      <c r="GL117" s="77"/>
      <c r="GM117" s="75"/>
      <c r="GN117" s="75"/>
      <c r="GO117" s="14"/>
      <c r="GP117" s="14"/>
      <c r="GQ117" s="14"/>
      <c r="GR117" s="14"/>
      <c r="GS117" s="19"/>
      <c r="GT117" s="77"/>
      <c r="GU117" s="75"/>
      <c r="GV117" s="75"/>
      <c r="GW117" s="14"/>
      <c r="GX117" s="14"/>
      <c r="GY117" s="14"/>
      <c r="GZ117" s="14"/>
      <c r="HA117" s="19"/>
      <c r="HB117" s="77"/>
      <c r="HC117" s="75"/>
      <c r="HD117" s="75"/>
      <c r="HE117" s="14"/>
      <c r="HF117" s="14"/>
      <c r="HG117" s="14"/>
      <c r="HH117" s="14"/>
      <c r="HI117" s="19"/>
      <c r="HJ117" s="77"/>
      <c r="HK117" s="75"/>
      <c r="HL117" s="75"/>
      <c r="HM117" s="14"/>
      <c r="HN117" s="14"/>
      <c r="HO117" s="14"/>
      <c r="HP117" s="14"/>
      <c r="HQ117" s="19"/>
      <c r="HR117" s="77"/>
      <c r="HS117" s="75"/>
      <c r="HT117" s="75"/>
      <c r="HU117" s="14"/>
      <c r="HV117" s="14"/>
      <c r="HW117" s="14"/>
      <c r="HX117" s="14"/>
      <c r="HY117" s="19"/>
      <c r="HZ117" s="77"/>
      <c r="IA117" s="75"/>
      <c r="IB117" s="75"/>
      <c r="IC117" s="14"/>
      <c r="ID117" s="14"/>
      <c r="IE117" s="14"/>
      <c r="IF117" s="14"/>
      <c r="IG117" s="19"/>
      <c r="IH117" s="77"/>
      <c r="II117" s="75"/>
      <c r="IJ117" s="75"/>
      <c r="IK117" s="14"/>
      <c r="IL117" s="14"/>
      <c r="IM117" s="14"/>
      <c r="IN117" s="14"/>
    </row>
    <row r="118" spans="1:248" s="13" customFormat="1" ht="12.75">
      <c r="A118" s="47">
        <v>15</v>
      </c>
      <c r="B118" s="67" t="s">
        <v>251</v>
      </c>
      <c r="C118" s="83" t="s">
        <v>211</v>
      </c>
      <c r="D118" s="109">
        <f>70+180</f>
        <v>250</v>
      </c>
      <c r="E118" s="55">
        <v>1</v>
      </c>
      <c r="F118" s="55">
        <v>1</v>
      </c>
      <c r="G118" s="109">
        <f>70+180</f>
        <v>250</v>
      </c>
      <c r="H118" s="84">
        <f t="shared" si="4"/>
        <v>10088.38</v>
      </c>
      <c r="I118" s="35"/>
      <c r="J118" s="77"/>
      <c r="K118" s="75"/>
      <c r="L118" s="75"/>
      <c r="M118" s="14"/>
      <c r="N118" s="14"/>
      <c r="O118" s="14"/>
      <c r="P118" s="14"/>
      <c r="Q118" s="19"/>
      <c r="R118" s="77"/>
      <c r="S118" s="75"/>
      <c r="T118" s="75"/>
      <c r="U118" s="14"/>
      <c r="V118" s="14"/>
      <c r="W118" s="14"/>
      <c r="X118" s="14"/>
      <c r="Y118" s="19"/>
      <c r="Z118" s="77"/>
      <c r="AA118" s="75"/>
      <c r="AB118" s="75"/>
      <c r="AC118" s="14"/>
      <c r="AD118" s="14"/>
      <c r="AE118" s="14"/>
      <c r="AF118" s="14"/>
      <c r="AG118" s="19"/>
      <c r="AH118" s="77"/>
      <c r="AI118" s="75"/>
      <c r="AJ118" s="75"/>
      <c r="AK118" s="14"/>
      <c r="AL118" s="14"/>
      <c r="AM118" s="14"/>
      <c r="AN118" s="14"/>
      <c r="AO118" s="19"/>
      <c r="AP118" s="77"/>
      <c r="AQ118" s="75"/>
      <c r="AR118" s="75"/>
      <c r="AS118" s="14"/>
      <c r="AT118" s="14"/>
      <c r="AU118" s="14"/>
      <c r="AV118" s="14"/>
      <c r="AW118" s="19"/>
      <c r="AX118" s="77"/>
      <c r="AY118" s="75"/>
      <c r="AZ118" s="75"/>
      <c r="BA118" s="14"/>
      <c r="BB118" s="14"/>
      <c r="BC118" s="14"/>
      <c r="BD118" s="14"/>
      <c r="BE118" s="19"/>
      <c r="BF118" s="77"/>
      <c r="BG118" s="75"/>
      <c r="BH118" s="75"/>
      <c r="BI118" s="14"/>
      <c r="BJ118" s="14"/>
      <c r="BK118" s="14"/>
      <c r="BL118" s="14"/>
      <c r="BM118" s="19"/>
      <c r="BN118" s="77"/>
      <c r="BO118" s="75"/>
      <c r="BP118" s="75"/>
      <c r="BQ118" s="14"/>
      <c r="BR118" s="14"/>
      <c r="BS118" s="14"/>
      <c r="BT118" s="14"/>
      <c r="BU118" s="19"/>
      <c r="BV118" s="77"/>
      <c r="BW118" s="75"/>
      <c r="BX118" s="75"/>
      <c r="BY118" s="14"/>
      <c r="BZ118" s="14"/>
      <c r="CA118" s="14"/>
      <c r="CB118" s="14"/>
      <c r="CC118" s="19"/>
      <c r="CD118" s="77"/>
      <c r="CE118" s="75"/>
      <c r="CF118" s="75"/>
      <c r="CG118" s="14"/>
      <c r="CH118" s="14"/>
      <c r="CI118" s="14"/>
      <c r="CJ118" s="14"/>
      <c r="CK118" s="19"/>
      <c r="CL118" s="77"/>
      <c r="CM118" s="75"/>
      <c r="CN118" s="75"/>
      <c r="CO118" s="14"/>
      <c r="CP118" s="14"/>
      <c r="CQ118" s="14"/>
      <c r="CR118" s="14"/>
      <c r="CS118" s="19"/>
      <c r="CT118" s="77"/>
      <c r="CU118" s="75"/>
      <c r="CV118" s="75"/>
      <c r="CW118" s="14"/>
      <c r="CX118" s="14"/>
      <c r="CY118" s="14"/>
      <c r="CZ118" s="14"/>
      <c r="DA118" s="19"/>
      <c r="DB118" s="77"/>
      <c r="DC118" s="75"/>
      <c r="DD118" s="75"/>
      <c r="DE118" s="14"/>
      <c r="DF118" s="14"/>
      <c r="DG118" s="14"/>
      <c r="DH118" s="14"/>
      <c r="DI118" s="19"/>
      <c r="DJ118" s="77"/>
      <c r="DK118" s="75"/>
      <c r="DL118" s="75"/>
      <c r="DM118" s="14"/>
      <c r="DN118" s="14"/>
      <c r="DO118" s="14"/>
      <c r="DP118" s="14"/>
      <c r="DQ118" s="19"/>
      <c r="DR118" s="77"/>
      <c r="DS118" s="75"/>
      <c r="DT118" s="75"/>
      <c r="DU118" s="14"/>
      <c r="DV118" s="14"/>
      <c r="DW118" s="14"/>
      <c r="DX118" s="14"/>
      <c r="DY118" s="19"/>
      <c r="DZ118" s="77"/>
      <c r="EA118" s="75"/>
      <c r="EB118" s="75"/>
      <c r="EC118" s="14"/>
      <c r="ED118" s="14"/>
      <c r="EE118" s="14"/>
      <c r="EF118" s="14"/>
      <c r="EG118" s="19"/>
      <c r="EH118" s="77"/>
      <c r="EI118" s="75"/>
      <c r="EJ118" s="75"/>
      <c r="EK118" s="14"/>
      <c r="EL118" s="14"/>
      <c r="EM118" s="14"/>
      <c r="EN118" s="14"/>
      <c r="EO118" s="19"/>
      <c r="EP118" s="77"/>
      <c r="EQ118" s="75"/>
      <c r="ER118" s="75"/>
      <c r="ES118" s="14"/>
      <c r="ET118" s="14"/>
      <c r="EU118" s="14"/>
      <c r="EV118" s="14"/>
      <c r="EW118" s="19"/>
      <c r="EX118" s="77"/>
      <c r="EY118" s="75"/>
      <c r="EZ118" s="75"/>
      <c r="FA118" s="14"/>
      <c r="FB118" s="14"/>
      <c r="FC118" s="14"/>
      <c r="FD118" s="14"/>
      <c r="FE118" s="19"/>
      <c r="FF118" s="77"/>
      <c r="FG118" s="75"/>
      <c r="FH118" s="75"/>
      <c r="FI118" s="14"/>
      <c r="FJ118" s="14"/>
      <c r="FK118" s="14"/>
      <c r="FL118" s="14"/>
      <c r="FM118" s="19"/>
      <c r="FN118" s="77"/>
      <c r="FO118" s="75"/>
      <c r="FP118" s="75"/>
      <c r="FQ118" s="14"/>
      <c r="FR118" s="14"/>
      <c r="FS118" s="14"/>
      <c r="FT118" s="14"/>
      <c r="FU118" s="19"/>
      <c r="FV118" s="77"/>
      <c r="FW118" s="75"/>
      <c r="FX118" s="75"/>
      <c r="FY118" s="14"/>
      <c r="FZ118" s="14"/>
      <c r="GA118" s="14"/>
      <c r="GB118" s="14"/>
      <c r="GC118" s="19"/>
      <c r="GD118" s="77"/>
      <c r="GE118" s="75"/>
      <c r="GF118" s="75"/>
      <c r="GG118" s="14"/>
      <c r="GH118" s="14"/>
      <c r="GI118" s="14"/>
      <c r="GJ118" s="14"/>
      <c r="GK118" s="19"/>
      <c r="GL118" s="77"/>
      <c r="GM118" s="75"/>
      <c r="GN118" s="75"/>
      <c r="GO118" s="14"/>
      <c r="GP118" s="14"/>
      <c r="GQ118" s="14"/>
      <c r="GR118" s="14"/>
      <c r="GS118" s="19"/>
      <c r="GT118" s="77"/>
      <c r="GU118" s="75"/>
      <c r="GV118" s="75"/>
      <c r="GW118" s="14"/>
      <c r="GX118" s="14"/>
      <c r="GY118" s="14"/>
      <c r="GZ118" s="14"/>
      <c r="HA118" s="19"/>
      <c r="HB118" s="77"/>
      <c r="HC118" s="75"/>
      <c r="HD118" s="75"/>
      <c r="HE118" s="14"/>
      <c r="HF118" s="14"/>
      <c r="HG118" s="14"/>
      <c r="HH118" s="14"/>
      <c r="HI118" s="19"/>
      <c r="HJ118" s="77"/>
      <c r="HK118" s="75"/>
      <c r="HL118" s="75"/>
      <c r="HM118" s="14"/>
      <c r="HN118" s="14"/>
      <c r="HO118" s="14"/>
      <c r="HP118" s="14"/>
      <c r="HQ118" s="19"/>
      <c r="HR118" s="77"/>
      <c r="HS118" s="75"/>
      <c r="HT118" s="75"/>
      <c r="HU118" s="14"/>
      <c r="HV118" s="14"/>
      <c r="HW118" s="14"/>
      <c r="HX118" s="14"/>
      <c r="HY118" s="19"/>
      <c r="HZ118" s="77"/>
      <c r="IA118" s="75"/>
      <c r="IB118" s="75"/>
      <c r="IC118" s="14"/>
      <c r="ID118" s="14"/>
      <c r="IE118" s="14"/>
      <c r="IF118" s="14"/>
      <c r="IG118" s="19"/>
      <c r="IH118" s="77"/>
      <c r="II118" s="75"/>
      <c r="IJ118" s="75"/>
      <c r="IK118" s="14"/>
      <c r="IL118" s="14"/>
      <c r="IM118" s="14"/>
      <c r="IN118" s="14"/>
    </row>
    <row r="119" spans="1:248" s="13" customFormat="1" ht="12.75">
      <c r="A119" s="47"/>
      <c r="B119" s="2" t="s">
        <v>196</v>
      </c>
      <c r="C119" s="83"/>
      <c r="D119" s="82"/>
      <c r="E119" s="55"/>
      <c r="F119" s="55"/>
      <c r="G119" s="109">
        <f>SUM(G104:G118)</f>
        <v>5832</v>
      </c>
      <c r="H119" s="177">
        <f>SUM(H104:H118)</f>
        <v>235341.71999999997</v>
      </c>
      <c r="I119" s="35"/>
      <c r="J119" s="77"/>
      <c r="K119" s="75"/>
      <c r="L119" s="75"/>
      <c r="M119" s="14"/>
      <c r="N119" s="14"/>
      <c r="O119" s="14"/>
      <c r="P119" s="14"/>
      <c r="Q119" s="19"/>
      <c r="R119" s="77"/>
      <c r="S119" s="75"/>
      <c r="T119" s="75"/>
      <c r="U119" s="14"/>
      <c r="V119" s="14"/>
      <c r="W119" s="14"/>
      <c r="X119" s="14"/>
      <c r="Y119" s="19"/>
      <c r="Z119" s="77"/>
      <c r="AA119" s="75"/>
      <c r="AB119" s="75"/>
      <c r="AC119" s="14"/>
      <c r="AD119" s="14"/>
      <c r="AE119" s="14"/>
      <c r="AF119" s="14"/>
      <c r="AG119" s="19"/>
      <c r="AH119" s="77"/>
      <c r="AI119" s="75"/>
      <c r="AJ119" s="75"/>
      <c r="AK119" s="14"/>
      <c r="AL119" s="14"/>
      <c r="AM119" s="14"/>
      <c r="AN119" s="14"/>
      <c r="AO119" s="19"/>
      <c r="AP119" s="77"/>
      <c r="AQ119" s="75"/>
      <c r="AR119" s="75"/>
      <c r="AS119" s="14"/>
      <c r="AT119" s="14"/>
      <c r="AU119" s="14"/>
      <c r="AV119" s="14"/>
      <c r="AW119" s="19"/>
      <c r="AX119" s="77"/>
      <c r="AY119" s="75"/>
      <c r="AZ119" s="75"/>
      <c r="BA119" s="14"/>
      <c r="BB119" s="14"/>
      <c r="BC119" s="14"/>
      <c r="BD119" s="14"/>
      <c r="BE119" s="19"/>
      <c r="BF119" s="77"/>
      <c r="BG119" s="75"/>
      <c r="BH119" s="75"/>
      <c r="BI119" s="14"/>
      <c r="BJ119" s="14"/>
      <c r="BK119" s="14"/>
      <c r="BL119" s="14"/>
      <c r="BM119" s="19"/>
      <c r="BN119" s="77"/>
      <c r="BO119" s="75"/>
      <c r="BP119" s="75"/>
      <c r="BQ119" s="14"/>
      <c r="BR119" s="14"/>
      <c r="BS119" s="14"/>
      <c r="BT119" s="14"/>
      <c r="BU119" s="19"/>
      <c r="BV119" s="77"/>
      <c r="BW119" s="75"/>
      <c r="BX119" s="75"/>
      <c r="BY119" s="14"/>
      <c r="BZ119" s="14"/>
      <c r="CA119" s="14"/>
      <c r="CB119" s="14"/>
      <c r="CC119" s="19"/>
      <c r="CD119" s="77"/>
      <c r="CE119" s="75"/>
      <c r="CF119" s="75"/>
      <c r="CG119" s="14"/>
      <c r="CH119" s="14"/>
      <c r="CI119" s="14"/>
      <c r="CJ119" s="14"/>
      <c r="CK119" s="19"/>
      <c r="CL119" s="77"/>
      <c r="CM119" s="75"/>
      <c r="CN119" s="75"/>
      <c r="CO119" s="14"/>
      <c r="CP119" s="14"/>
      <c r="CQ119" s="14"/>
      <c r="CR119" s="14"/>
      <c r="CS119" s="19"/>
      <c r="CT119" s="77"/>
      <c r="CU119" s="75"/>
      <c r="CV119" s="75"/>
      <c r="CW119" s="14"/>
      <c r="CX119" s="14"/>
      <c r="CY119" s="14"/>
      <c r="CZ119" s="14"/>
      <c r="DA119" s="19"/>
      <c r="DB119" s="77"/>
      <c r="DC119" s="75"/>
      <c r="DD119" s="75"/>
      <c r="DE119" s="14"/>
      <c r="DF119" s="14"/>
      <c r="DG119" s="14"/>
      <c r="DH119" s="14"/>
      <c r="DI119" s="19"/>
      <c r="DJ119" s="77"/>
      <c r="DK119" s="75"/>
      <c r="DL119" s="75"/>
      <c r="DM119" s="14"/>
      <c r="DN119" s="14"/>
      <c r="DO119" s="14"/>
      <c r="DP119" s="14"/>
      <c r="DQ119" s="19"/>
      <c r="DR119" s="77"/>
      <c r="DS119" s="75"/>
      <c r="DT119" s="75"/>
      <c r="DU119" s="14"/>
      <c r="DV119" s="14"/>
      <c r="DW119" s="14"/>
      <c r="DX119" s="14"/>
      <c r="DY119" s="19"/>
      <c r="DZ119" s="77"/>
      <c r="EA119" s="75"/>
      <c r="EB119" s="75"/>
      <c r="EC119" s="14"/>
      <c r="ED119" s="14"/>
      <c r="EE119" s="14"/>
      <c r="EF119" s="14"/>
      <c r="EG119" s="19"/>
      <c r="EH119" s="77"/>
      <c r="EI119" s="75"/>
      <c r="EJ119" s="75"/>
      <c r="EK119" s="14"/>
      <c r="EL119" s="14"/>
      <c r="EM119" s="14"/>
      <c r="EN119" s="14"/>
      <c r="EO119" s="19"/>
      <c r="EP119" s="77"/>
      <c r="EQ119" s="75"/>
      <c r="ER119" s="75"/>
      <c r="ES119" s="14"/>
      <c r="ET119" s="14"/>
      <c r="EU119" s="14"/>
      <c r="EV119" s="14"/>
      <c r="EW119" s="19"/>
      <c r="EX119" s="77"/>
      <c r="EY119" s="75"/>
      <c r="EZ119" s="75"/>
      <c r="FA119" s="14"/>
      <c r="FB119" s="14"/>
      <c r="FC119" s="14"/>
      <c r="FD119" s="14"/>
      <c r="FE119" s="19"/>
      <c r="FF119" s="77"/>
      <c r="FG119" s="75"/>
      <c r="FH119" s="75"/>
      <c r="FI119" s="14"/>
      <c r="FJ119" s="14"/>
      <c r="FK119" s="14"/>
      <c r="FL119" s="14"/>
      <c r="FM119" s="19"/>
      <c r="FN119" s="77"/>
      <c r="FO119" s="75"/>
      <c r="FP119" s="75"/>
      <c r="FQ119" s="14"/>
      <c r="FR119" s="14"/>
      <c r="FS119" s="14"/>
      <c r="FT119" s="14"/>
      <c r="FU119" s="19"/>
      <c r="FV119" s="77"/>
      <c r="FW119" s="75"/>
      <c r="FX119" s="75"/>
      <c r="FY119" s="14"/>
      <c r="FZ119" s="14"/>
      <c r="GA119" s="14"/>
      <c r="GB119" s="14"/>
      <c r="GC119" s="19"/>
      <c r="GD119" s="77"/>
      <c r="GE119" s="75"/>
      <c r="GF119" s="75"/>
      <c r="GG119" s="14"/>
      <c r="GH119" s="14"/>
      <c r="GI119" s="14"/>
      <c r="GJ119" s="14"/>
      <c r="GK119" s="19"/>
      <c r="GL119" s="77"/>
      <c r="GM119" s="75"/>
      <c r="GN119" s="75"/>
      <c r="GO119" s="14"/>
      <c r="GP119" s="14"/>
      <c r="GQ119" s="14"/>
      <c r="GR119" s="14"/>
      <c r="GS119" s="19"/>
      <c r="GT119" s="77"/>
      <c r="GU119" s="75"/>
      <c r="GV119" s="75"/>
      <c r="GW119" s="14"/>
      <c r="GX119" s="14"/>
      <c r="GY119" s="14"/>
      <c r="GZ119" s="14"/>
      <c r="HA119" s="19"/>
      <c r="HB119" s="77"/>
      <c r="HC119" s="75"/>
      <c r="HD119" s="75"/>
      <c r="HE119" s="14"/>
      <c r="HF119" s="14"/>
      <c r="HG119" s="14"/>
      <c r="HH119" s="14"/>
      <c r="HI119" s="19"/>
      <c r="HJ119" s="77"/>
      <c r="HK119" s="75"/>
      <c r="HL119" s="75"/>
      <c r="HM119" s="14"/>
      <c r="HN119" s="14"/>
      <c r="HO119" s="14"/>
      <c r="HP119" s="14"/>
      <c r="HQ119" s="19"/>
      <c r="HR119" s="77"/>
      <c r="HS119" s="75"/>
      <c r="HT119" s="75"/>
      <c r="HU119" s="14"/>
      <c r="HV119" s="14"/>
      <c r="HW119" s="14"/>
      <c r="HX119" s="14"/>
      <c r="HY119" s="19"/>
      <c r="HZ119" s="77"/>
      <c r="IA119" s="75"/>
      <c r="IB119" s="75"/>
      <c r="IC119" s="14"/>
      <c r="ID119" s="14"/>
      <c r="IE119" s="14"/>
      <c r="IF119" s="14"/>
      <c r="IG119" s="19"/>
      <c r="IH119" s="77"/>
      <c r="II119" s="75"/>
      <c r="IJ119" s="75"/>
      <c r="IK119" s="14"/>
      <c r="IL119" s="14"/>
      <c r="IM119" s="14"/>
      <c r="IN119" s="14"/>
    </row>
    <row r="120" spans="1:248" s="13" customFormat="1" ht="16.5" customHeight="1">
      <c r="A120" s="47"/>
      <c r="B120" s="4" t="s">
        <v>361</v>
      </c>
      <c r="C120" s="83"/>
      <c r="D120" s="82"/>
      <c r="E120" s="55"/>
      <c r="F120" s="55"/>
      <c r="G120" s="172">
        <f>G89+G102+G119</f>
        <v>29778.29309999999</v>
      </c>
      <c r="H120" s="173">
        <f>H89+H102+H119</f>
        <v>1201658.9499999997</v>
      </c>
      <c r="I120" s="35"/>
      <c r="J120" s="77"/>
      <c r="K120" s="75"/>
      <c r="L120" s="75"/>
      <c r="M120" s="14"/>
      <c r="N120" s="14"/>
      <c r="O120" s="14"/>
      <c r="P120" s="14"/>
      <c r="Q120" s="19"/>
      <c r="R120" s="77"/>
      <c r="S120" s="75"/>
      <c r="T120" s="75"/>
      <c r="U120" s="14"/>
      <c r="V120" s="14"/>
      <c r="W120" s="14"/>
      <c r="X120" s="14"/>
      <c r="Y120" s="19"/>
      <c r="Z120" s="77"/>
      <c r="AA120" s="75"/>
      <c r="AB120" s="75"/>
      <c r="AC120" s="14"/>
      <c r="AD120" s="14"/>
      <c r="AE120" s="14"/>
      <c r="AF120" s="14"/>
      <c r="AG120" s="19"/>
      <c r="AH120" s="77"/>
      <c r="AI120" s="75"/>
      <c r="AJ120" s="75"/>
      <c r="AK120" s="14"/>
      <c r="AL120" s="14"/>
      <c r="AM120" s="14"/>
      <c r="AN120" s="14"/>
      <c r="AO120" s="19"/>
      <c r="AP120" s="77"/>
      <c r="AQ120" s="75"/>
      <c r="AR120" s="75"/>
      <c r="AS120" s="14"/>
      <c r="AT120" s="14"/>
      <c r="AU120" s="14"/>
      <c r="AV120" s="14"/>
      <c r="AW120" s="19"/>
      <c r="AX120" s="77"/>
      <c r="AY120" s="75"/>
      <c r="AZ120" s="75"/>
      <c r="BA120" s="14"/>
      <c r="BB120" s="14"/>
      <c r="BC120" s="14"/>
      <c r="BD120" s="14"/>
      <c r="BE120" s="19"/>
      <c r="BF120" s="77"/>
      <c r="BG120" s="75"/>
      <c r="BH120" s="75"/>
      <c r="BI120" s="14"/>
      <c r="BJ120" s="14"/>
      <c r="BK120" s="14"/>
      <c r="BL120" s="14"/>
      <c r="BM120" s="19"/>
      <c r="BN120" s="77"/>
      <c r="BO120" s="75"/>
      <c r="BP120" s="75"/>
      <c r="BQ120" s="14"/>
      <c r="BR120" s="14"/>
      <c r="BS120" s="14"/>
      <c r="BT120" s="14"/>
      <c r="BU120" s="19"/>
      <c r="BV120" s="77"/>
      <c r="BW120" s="75"/>
      <c r="BX120" s="75"/>
      <c r="BY120" s="14"/>
      <c r="BZ120" s="14"/>
      <c r="CA120" s="14"/>
      <c r="CB120" s="14"/>
      <c r="CC120" s="19"/>
      <c r="CD120" s="77"/>
      <c r="CE120" s="75"/>
      <c r="CF120" s="75"/>
      <c r="CG120" s="14"/>
      <c r="CH120" s="14"/>
      <c r="CI120" s="14"/>
      <c r="CJ120" s="14"/>
      <c r="CK120" s="19"/>
      <c r="CL120" s="77"/>
      <c r="CM120" s="75"/>
      <c r="CN120" s="75"/>
      <c r="CO120" s="14"/>
      <c r="CP120" s="14"/>
      <c r="CQ120" s="14"/>
      <c r="CR120" s="14"/>
      <c r="CS120" s="19"/>
      <c r="CT120" s="77"/>
      <c r="CU120" s="75"/>
      <c r="CV120" s="75"/>
      <c r="CW120" s="14"/>
      <c r="CX120" s="14"/>
      <c r="CY120" s="14"/>
      <c r="CZ120" s="14"/>
      <c r="DA120" s="19"/>
      <c r="DB120" s="77"/>
      <c r="DC120" s="75"/>
      <c r="DD120" s="75"/>
      <c r="DE120" s="14"/>
      <c r="DF120" s="14"/>
      <c r="DG120" s="14"/>
      <c r="DH120" s="14"/>
      <c r="DI120" s="19"/>
      <c r="DJ120" s="77"/>
      <c r="DK120" s="75"/>
      <c r="DL120" s="75"/>
      <c r="DM120" s="14"/>
      <c r="DN120" s="14"/>
      <c r="DO120" s="14"/>
      <c r="DP120" s="14"/>
      <c r="DQ120" s="19"/>
      <c r="DR120" s="77"/>
      <c r="DS120" s="75"/>
      <c r="DT120" s="75"/>
      <c r="DU120" s="14"/>
      <c r="DV120" s="14"/>
      <c r="DW120" s="14"/>
      <c r="DX120" s="14"/>
      <c r="DY120" s="19"/>
      <c r="DZ120" s="77"/>
      <c r="EA120" s="75"/>
      <c r="EB120" s="75"/>
      <c r="EC120" s="14"/>
      <c r="ED120" s="14"/>
      <c r="EE120" s="14"/>
      <c r="EF120" s="14"/>
      <c r="EG120" s="19"/>
      <c r="EH120" s="77"/>
      <c r="EI120" s="75"/>
      <c r="EJ120" s="75"/>
      <c r="EK120" s="14"/>
      <c r="EL120" s="14"/>
      <c r="EM120" s="14"/>
      <c r="EN120" s="14"/>
      <c r="EO120" s="19"/>
      <c r="EP120" s="77"/>
      <c r="EQ120" s="75"/>
      <c r="ER120" s="75"/>
      <c r="ES120" s="14"/>
      <c r="ET120" s="14"/>
      <c r="EU120" s="14"/>
      <c r="EV120" s="14"/>
      <c r="EW120" s="19"/>
      <c r="EX120" s="77"/>
      <c r="EY120" s="75"/>
      <c r="EZ120" s="75"/>
      <c r="FA120" s="14"/>
      <c r="FB120" s="14"/>
      <c r="FC120" s="14"/>
      <c r="FD120" s="14"/>
      <c r="FE120" s="19"/>
      <c r="FF120" s="77"/>
      <c r="FG120" s="75"/>
      <c r="FH120" s="75"/>
      <c r="FI120" s="14"/>
      <c r="FJ120" s="14"/>
      <c r="FK120" s="14"/>
      <c r="FL120" s="14"/>
      <c r="FM120" s="19"/>
      <c r="FN120" s="77"/>
      <c r="FO120" s="75"/>
      <c r="FP120" s="75"/>
      <c r="FQ120" s="14"/>
      <c r="FR120" s="14"/>
      <c r="FS120" s="14"/>
      <c r="FT120" s="14"/>
      <c r="FU120" s="19"/>
      <c r="FV120" s="77"/>
      <c r="FW120" s="75"/>
      <c r="FX120" s="75"/>
      <c r="FY120" s="14"/>
      <c r="FZ120" s="14"/>
      <c r="GA120" s="14"/>
      <c r="GB120" s="14"/>
      <c r="GC120" s="19"/>
      <c r="GD120" s="77"/>
      <c r="GE120" s="75"/>
      <c r="GF120" s="75"/>
      <c r="GG120" s="14"/>
      <c r="GH120" s="14"/>
      <c r="GI120" s="14"/>
      <c r="GJ120" s="14"/>
      <c r="GK120" s="19"/>
      <c r="GL120" s="77"/>
      <c r="GM120" s="75"/>
      <c r="GN120" s="75"/>
      <c r="GO120" s="14"/>
      <c r="GP120" s="14"/>
      <c r="GQ120" s="14"/>
      <c r="GR120" s="14"/>
      <c r="GS120" s="19"/>
      <c r="GT120" s="77"/>
      <c r="GU120" s="75"/>
      <c r="GV120" s="75"/>
      <c r="GW120" s="14"/>
      <c r="GX120" s="14"/>
      <c r="GY120" s="14"/>
      <c r="GZ120" s="14"/>
      <c r="HA120" s="19"/>
      <c r="HB120" s="77"/>
      <c r="HC120" s="75"/>
      <c r="HD120" s="75"/>
      <c r="HE120" s="14"/>
      <c r="HF120" s="14"/>
      <c r="HG120" s="14"/>
      <c r="HH120" s="14"/>
      <c r="HI120" s="19"/>
      <c r="HJ120" s="77"/>
      <c r="HK120" s="75"/>
      <c r="HL120" s="75"/>
      <c r="HM120" s="14"/>
      <c r="HN120" s="14"/>
      <c r="HO120" s="14"/>
      <c r="HP120" s="14"/>
      <c r="HQ120" s="19"/>
      <c r="HR120" s="77"/>
      <c r="HS120" s="75"/>
      <c r="HT120" s="75"/>
      <c r="HU120" s="14"/>
      <c r="HV120" s="14"/>
      <c r="HW120" s="14"/>
      <c r="HX120" s="14"/>
      <c r="HY120" s="19"/>
      <c r="HZ120" s="77"/>
      <c r="IA120" s="75"/>
      <c r="IB120" s="75"/>
      <c r="IC120" s="14"/>
      <c r="ID120" s="14"/>
      <c r="IE120" s="14"/>
      <c r="IF120" s="14"/>
      <c r="IG120" s="19"/>
      <c r="IH120" s="77"/>
      <c r="II120" s="75"/>
      <c r="IJ120" s="75"/>
      <c r="IK120" s="14"/>
      <c r="IL120" s="14"/>
      <c r="IM120" s="14"/>
      <c r="IN120" s="14"/>
    </row>
    <row r="121" spans="1:248" s="13" customFormat="1" ht="12.75">
      <c r="A121" s="93">
        <v>24</v>
      </c>
      <c r="B121" s="2" t="s">
        <v>412</v>
      </c>
      <c r="C121" s="35"/>
      <c r="D121" s="35"/>
      <c r="E121" s="36"/>
      <c r="F121" s="36"/>
      <c r="G121" s="81"/>
      <c r="H121" s="80"/>
      <c r="I121" s="47"/>
      <c r="J121" s="77"/>
      <c r="K121" s="75"/>
      <c r="L121" s="75"/>
      <c r="M121" s="14"/>
      <c r="N121" s="14"/>
      <c r="O121" s="15"/>
      <c r="P121" s="14"/>
      <c r="Q121" s="19"/>
      <c r="R121" s="77"/>
      <c r="S121" s="75"/>
      <c r="T121" s="75"/>
      <c r="U121" s="14"/>
      <c r="V121" s="14"/>
      <c r="W121" s="15"/>
      <c r="X121" s="14"/>
      <c r="Y121" s="19"/>
      <c r="Z121" s="77"/>
      <c r="AA121" s="75"/>
      <c r="AB121" s="75"/>
      <c r="AC121" s="14"/>
      <c r="AD121" s="14"/>
      <c r="AE121" s="15"/>
      <c r="AF121" s="14"/>
      <c r="AG121" s="19"/>
      <c r="AH121" s="77"/>
      <c r="AI121" s="75"/>
      <c r="AJ121" s="75"/>
      <c r="AK121" s="14"/>
      <c r="AL121" s="14"/>
      <c r="AM121" s="15"/>
      <c r="AN121" s="14"/>
      <c r="AO121" s="19"/>
      <c r="AP121" s="77"/>
      <c r="AQ121" s="75"/>
      <c r="AR121" s="75"/>
      <c r="AS121" s="14"/>
      <c r="AT121" s="14"/>
      <c r="AU121" s="15"/>
      <c r="AV121" s="14"/>
      <c r="AW121" s="19"/>
      <c r="AX121" s="77"/>
      <c r="AY121" s="75"/>
      <c r="AZ121" s="75"/>
      <c r="BA121" s="14"/>
      <c r="BB121" s="14"/>
      <c r="BC121" s="15"/>
      <c r="BD121" s="14"/>
      <c r="BE121" s="19"/>
      <c r="BF121" s="77"/>
      <c r="BG121" s="75"/>
      <c r="BH121" s="75"/>
      <c r="BI121" s="14"/>
      <c r="BJ121" s="14"/>
      <c r="BK121" s="15"/>
      <c r="BL121" s="14"/>
      <c r="BM121" s="19"/>
      <c r="BN121" s="77"/>
      <c r="BO121" s="75"/>
      <c r="BP121" s="75"/>
      <c r="BQ121" s="14"/>
      <c r="BR121" s="14"/>
      <c r="BS121" s="15"/>
      <c r="BT121" s="14"/>
      <c r="BU121" s="19"/>
      <c r="BV121" s="77"/>
      <c r="BW121" s="75"/>
      <c r="BX121" s="75"/>
      <c r="BY121" s="14"/>
      <c r="BZ121" s="14"/>
      <c r="CA121" s="15"/>
      <c r="CB121" s="14"/>
      <c r="CC121" s="19"/>
      <c r="CD121" s="77"/>
      <c r="CE121" s="75"/>
      <c r="CF121" s="75"/>
      <c r="CG121" s="14"/>
      <c r="CH121" s="14"/>
      <c r="CI121" s="15"/>
      <c r="CJ121" s="14"/>
      <c r="CK121" s="19"/>
      <c r="CL121" s="77"/>
      <c r="CM121" s="75"/>
      <c r="CN121" s="75"/>
      <c r="CO121" s="14"/>
      <c r="CP121" s="14"/>
      <c r="CQ121" s="15"/>
      <c r="CR121" s="14"/>
      <c r="CS121" s="19"/>
      <c r="CT121" s="77"/>
      <c r="CU121" s="75"/>
      <c r="CV121" s="75"/>
      <c r="CW121" s="14"/>
      <c r="CX121" s="14"/>
      <c r="CY121" s="15"/>
      <c r="CZ121" s="14"/>
      <c r="DA121" s="19"/>
      <c r="DB121" s="77"/>
      <c r="DC121" s="75"/>
      <c r="DD121" s="75"/>
      <c r="DE121" s="14"/>
      <c r="DF121" s="14"/>
      <c r="DG121" s="15"/>
      <c r="DH121" s="14"/>
      <c r="DI121" s="19"/>
      <c r="DJ121" s="77"/>
      <c r="DK121" s="75"/>
      <c r="DL121" s="75"/>
      <c r="DM121" s="14"/>
      <c r="DN121" s="14"/>
      <c r="DO121" s="15"/>
      <c r="DP121" s="14"/>
      <c r="DQ121" s="19"/>
      <c r="DR121" s="77"/>
      <c r="DS121" s="75"/>
      <c r="DT121" s="75"/>
      <c r="DU121" s="14"/>
      <c r="DV121" s="14"/>
      <c r="DW121" s="15"/>
      <c r="DX121" s="14"/>
      <c r="DY121" s="19"/>
      <c r="DZ121" s="77"/>
      <c r="EA121" s="75"/>
      <c r="EB121" s="75"/>
      <c r="EC121" s="14"/>
      <c r="ED121" s="14"/>
      <c r="EE121" s="15"/>
      <c r="EF121" s="14"/>
      <c r="EG121" s="19"/>
      <c r="EH121" s="77"/>
      <c r="EI121" s="75"/>
      <c r="EJ121" s="75"/>
      <c r="EK121" s="14"/>
      <c r="EL121" s="14"/>
      <c r="EM121" s="15"/>
      <c r="EN121" s="14"/>
      <c r="EO121" s="19"/>
      <c r="EP121" s="77"/>
      <c r="EQ121" s="75"/>
      <c r="ER121" s="75"/>
      <c r="ES121" s="14"/>
      <c r="ET121" s="14"/>
      <c r="EU121" s="15"/>
      <c r="EV121" s="14"/>
      <c r="EW121" s="19"/>
      <c r="EX121" s="77"/>
      <c r="EY121" s="75"/>
      <c r="EZ121" s="75"/>
      <c r="FA121" s="14"/>
      <c r="FB121" s="14"/>
      <c r="FC121" s="15"/>
      <c r="FD121" s="14"/>
      <c r="FE121" s="19"/>
      <c r="FF121" s="77"/>
      <c r="FG121" s="75"/>
      <c r="FH121" s="75"/>
      <c r="FI121" s="14"/>
      <c r="FJ121" s="14"/>
      <c r="FK121" s="15"/>
      <c r="FL121" s="14"/>
      <c r="FM121" s="19"/>
      <c r="FN121" s="77"/>
      <c r="FO121" s="75"/>
      <c r="FP121" s="75"/>
      <c r="FQ121" s="14"/>
      <c r="FR121" s="14"/>
      <c r="FS121" s="15"/>
      <c r="FT121" s="14"/>
      <c r="FU121" s="19"/>
      <c r="FV121" s="77"/>
      <c r="FW121" s="75"/>
      <c r="FX121" s="75"/>
      <c r="FY121" s="14"/>
      <c r="FZ121" s="14"/>
      <c r="GA121" s="15"/>
      <c r="GB121" s="14"/>
      <c r="GC121" s="19"/>
      <c r="GD121" s="77"/>
      <c r="GE121" s="75"/>
      <c r="GF121" s="75"/>
      <c r="GG121" s="14"/>
      <c r="GH121" s="14"/>
      <c r="GI121" s="15"/>
      <c r="GJ121" s="14"/>
      <c r="GK121" s="19"/>
      <c r="GL121" s="77"/>
      <c r="GM121" s="75"/>
      <c r="GN121" s="75"/>
      <c r="GO121" s="14"/>
      <c r="GP121" s="14"/>
      <c r="GQ121" s="15"/>
      <c r="GR121" s="14"/>
      <c r="GS121" s="19"/>
      <c r="GT121" s="77"/>
      <c r="GU121" s="75"/>
      <c r="GV121" s="75"/>
      <c r="GW121" s="14"/>
      <c r="GX121" s="14"/>
      <c r="GY121" s="15"/>
      <c r="GZ121" s="14"/>
      <c r="HA121" s="19"/>
      <c r="HB121" s="77"/>
      <c r="HC121" s="75"/>
      <c r="HD121" s="75"/>
      <c r="HE121" s="14"/>
      <c r="HF121" s="14"/>
      <c r="HG121" s="15"/>
      <c r="HH121" s="14"/>
      <c r="HI121" s="19"/>
      <c r="HJ121" s="77"/>
      <c r="HK121" s="75"/>
      <c r="HL121" s="75"/>
      <c r="HM121" s="14"/>
      <c r="HN121" s="14"/>
      <c r="HO121" s="15"/>
      <c r="HP121" s="14"/>
      <c r="HQ121" s="19"/>
      <c r="HR121" s="77"/>
      <c r="HS121" s="75"/>
      <c r="HT121" s="75"/>
      <c r="HU121" s="14"/>
      <c r="HV121" s="14"/>
      <c r="HW121" s="15"/>
      <c r="HX121" s="14"/>
      <c r="HY121" s="19"/>
      <c r="HZ121" s="77"/>
      <c r="IA121" s="75"/>
      <c r="IB121" s="75"/>
      <c r="IC121" s="14"/>
      <c r="ID121" s="14"/>
      <c r="IE121" s="15"/>
      <c r="IF121" s="14"/>
      <c r="IG121" s="19"/>
      <c r="IH121" s="77"/>
      <c r="II121" s="75"/>
      <c r="IJ121" s="75"/>
      <c r="IK121" s="14"/>
      <c r="IL121" s="14"/>
      <c r="IM121" s="15"/>
      <c r="IN121" s="14"/>
    </row>
    <row r="122" spans="1:248" s="13" customFormat="1" ht="12.75">
      <c r="A122" s="47">
        <v>1</v>
      </c>
      <c r="B122" s="122" t="s">
        <v>364</v>
      </c>
      <c r="C122" s="35" t="s">
        <v>47</v>
      </c>
      <c r="D122" s="162">
        <f>502/3</f>
        <v>167.33333333333334</v>
      </c>
      <c r="E122" s="36">
        <v>1</v>
      </c>
      <c r="F122" s="36">
        <v>1</v>
      </c>
      <c r="G122" s="160">
        <f>D122*E122*F122</f>
        <v>167.33333333333334</v>
      </c>
      <c r="H122" s="117">
        <v>25751</v>
      </c>
      <c r="I122" s="161" t="s">
        <v>382</v>
      </c>
      <c r="J122" s="77"/>
      <c r="K122" s="75"/>
      <c r="L122" s="75"/>
      <c r="M122" s="14"/>
      <c r="N122" s="14"/>
      <c r="O122" s="15"/>
      <c r="P122" s="14"/>
      <c r="Q122" s="19"/>
      <c r="R122" s="77"/>
      <c r="S122" s="75"/>
      <c r="T122" s="75"/>
      <c r="U122" s="14"/>
      <c r="V122" s="14"/>
      <c r="W122" s="15"/>
      <c r="X122" s="14"/>
      <c r="Y122" s="19"/>
      <c r="Z122" s="77"/>
      <c r="AA122" s="75"/>
      <c r="AB122" s="75"/>
      <c r="AC122" s="14"/>
      <c r="AD122" s="14"/>
      <c r="AE122" s="15"/>
      <c r="AF122" s="14"/>
      <c r="AG122" s="19"/>
      <c r="AH122" s="77"/>
      <c r="AI122" s="75"/>
      <c r="AJ122" s="75"/>
      <c r="AK122" s="14"/>
      <c r="AL122" s="14"/>
      <c r="AM122" s="15"/>
      <c r="AN122" s="14"/>
      <c r="AO122" s="19"/>
      <c r="AP122" s="77"/>
      <c r="AQ122" s="75"/>
      <c r="AR122" s="75"/>
      <c r="AS122" s="14"/>
      <c r="AT122" s="14"/>
      <c r="AU122" s="15"/>
      <c r="AV122" s="14"/>
      <c r="AW122" s="19"/>
      <c r="AX122" s="77"/>
      <c r="AY122" s="75"/>
      <c r="AZ122" s="75"/>
      <c r="BA122" s="14"/>
      <c r="BB122" s="14"/>
      <c r="BC122" s="15"/>
      <c r="BD122" s="14"/>
      <c r="BE122" s="19"/>
      <c r="BF122" s="77"/>
      <c r="BG122" s="75"/>
      <c r="BH122" s="75"/>
      <c r="BI122" s="14"/>
      <c r="BJ122" s="14"/>
      <c r="BK122" s="15"/>
      <c r="BL122" s="14"/>
      <c r="BM122" s="19"/>
      <c r="BN122" s="77"/>
      <c r="BO122" s="75"/>
      <c r="BP122" s="75"/>
      <c r="BQ122" s="14"/>
      <c r="BR122" s="14"/>
      <c r="BS122" s="15"/>
      <c r="BT122" s="14"/>
      <c r="BU122" s="19"/>
      <c r="BV122" s="77"/>
      <c r="BW122" s="75"/>
      <c r="BX122" s="75"/>
      <c r="BY122" s="14"/>
      <c r="BZ122" s="14"/>
      <c r="CA122" s="15"/>
      <c r="CB122" s="14"/>
      <c r="CC122" s="19"/>
      <c r="CD122" s="77"/>
      <c r="CE122" s="75"/>
      <c r="CF122" s="75"/>
      <c r="CG122" s="14"/>
      <c r="CH122" s="14"/>
      <c r="CI122" s="15"/>
      <c r="CJ122" s="14"/>
      <c r="CK122" s="19"/>
      <c r="CL122" s="77"/>
      <c r="CM122" s="75"/>
      <c r="CN122" s="75"/>
      <c r="CO122" s="14"/>
      <c r="CP122" s="14"/>
      <c r="CQ122" s="15"/>
      <c r="CR122" s="14"/>
      <c r="CS122" s="19"/>
      <c r="CT122" s="77"/>
      <c r="CU122" s="75"/>
      <c r="CV122" s="75"/>
      <c r="CW122" s="14"/>
      <c r="CX122" s="14"/>
      <c r="CY122" s="15"/>
      <c r="CZ122" s="14"/>
      <c r="DA122" s="19"/>
      <c r="DB122" s="77"/>
      <c r="DC122" s="75"/>
      <c r="DD122" s="75"/>
      <c r="DE122" s="14"/>
      <c r="DF122" s="14"/>
      <c r="DG122" s="15"/>
      <c r="DH122" s="14"/>
      <c r="DI122" s="19"/>
      <c r="DJ122" s="77"/>
      <c r="DK122" s="75"/>
      <c r="DL122" s="75"/>
      <c r="DM122" s="14"/>
      <c r="DN122" s="14"/>
      <c r="DO122" s="15"/>
      <c r="DP122" s="14"/>
      <c r="DQ122" s="19"/>
      <c r="DR122" s="77"/>
      <c r="DS122" s="75"/>
      <c r="DT122" s="75"/>
      <c r="DU122" s="14"/>
      <c r="DV122" s="14"/>
      <c r="DW122" s="15"/>
      <c r="DX122" s="14"/>
      <c r="DY122" s="19"/>
      <c r="DZ122" s="77"/>
      <c r="EA122" s="75"/>
      <c r="EB122" s="75"/>
      <c r="EC122" s="14"/>
      <c r="ED122" s="14"/>
      <c r="EE122" s="15"/>
      <c r="EF122" s="14"/>
      <c r="EG122" s="19"/>
      <c r="EH122" s="77"/>
      <c r="EI122" s="75"/>
      <c r="EJ122" s="75"/>
      <c r="EK122" s="14"/>
      <c r="EL122" s="14"/>
      <c r="EM122" s="15"/>
      <c r="EN122" s="14"/>
      <c r="EO122" s="19"/>
      <c r="EP122" s="77"/>
      <c r="EQ122" s="75"/>
      <c r="ER122" s="75"/>
      <c r="ES122" s="14"/>
      <c r="ET122" s="14"/>
      <c r="EU122" s="15"/>
      <c r="EV122" s="14"/>
      <c r="EW122" s="19"/>
      <c r="EX122" s="77"/>
      <c r="EY122" s="75"/>
      <c r="EZ122" s="75"/>
      <c r="FA122" s="14"/>
      <c r="FB122" s="14"/>
      <c r="FC122" s="15"/>
      <c r="FD122" s="14"/>
      <c r="FE122" s="19"/>
      <c r="FF122" s="77"/>
      <c r="FG122" s="75"/>
      <c r="FH122" s="75"/>
      <c r="FI122" s="14"/>
      <c r="FJ122" s="14"/>
      <c r="FK122" s="15"/>
      <c r="FL122" s="14"/>
      <c r="FM122" s="19"/>
      <c r="FN122" s="77"/>
      <c r="FO122" s="75"/>
      <c r="FP122" s="75"/>
      <c r="FQ122" s="14"/>
      <c r="FR122" s="14"/>
      <c r="FS122" s="15"/>
      <c r="FT122" s="14"/>
      <c r="FU122" s="19"/>
      <c r="FV122" s="77"/>
      <c r="FW122" s="75"/>
      <c r="FX122" s="75"/>
      <c r="FY122" s="14"/>
      <c r="FZ122" s="14"/>
      <c r="GA122" s="15"/>
      <c r="GB122" s="14"/>
      <c r="GC122" s="19"/>
      <c r="GD122" s="77"/>
      <c r="GE122" s="75"/>
      <c r="GF122" s="75"/>
      <c r="GG122" s="14"/>
      <c r="GH122" s="14"/>
      <c r="GI122" s="15"/>
      <c r="GJ122" s="14"/>
      <c r="GK122" s="19"/>
      <c r="GL122" s="77"/>
      <c r="GM122" s="75"/>
      <c r="GN122" s="75"/>
      <c r="GO122" s="14"/>
      <c r="GP122" s="14"/>
      <c r="GQ122" s="15"/>
      <c r="GR122" s="14"/>
      <c r="GS122" s="19"/>
      <c r="GT122" s="77"/>
      <c r="GU122" s="75"/>
      <c r="GV122" s="75"/>
      <c r="GW122" s="14"/>
      <c r="GX122" s="14"/>
      <c r="GY122" s="15"/>
      <c r="GZ122" s="14"/>
      <c r="HA122" s="19"/>
      <c r="HB122" s="77"/>
      <c r="HC122" s="75"/>
      <c r="HD122" s="75"/>
      <c r="HE122" s="14"/>
      <c r="HF122" s="14"/>
      <c r="HG122" s="15"/>
      <c r="HH122" s="14"/>
      <c r="HI122" s="19"/>
      <c r="HJ122" s="77"/>
      <c r="HK122" s="75"/>
      <c r="HL122" s="75"/>
      <c r="HM122" s="14"/>
      <c r="HN122" s="14"/>
      <c r="HO122" s="15"/>
      <c r="HP122" s="14"/>
      <c r="HQ122" s="19"/>
      <c r="HR122" s="77"/>
      <c r="HS122" s="75"/>
      <c r="HT122" s="75"/>
      <c r="HU122" s="14"/>
      <c r="HV122" s="14"/>
      <c r="HW122" s="15"/>
      <c r="HX122" s="14"/>
      <c r="HY122" s="19"/>
      <c r="HZ122" s="77"/>
      <c r="IA122" s="75"/>
      <c r="IB122" s="75"/>
      <c r="IC122" s="14"/>
      <c r="ID122" s="14"/>
      <c r="IE122" s="15"/>
      <c r="IF122" s="14"/>
      <c r="IG122" s="19"/>
      <c r="IH122" s="77"/>
      <c r="II122" s="75"/>
      <c r="IJ122" s="75"/>
      <c r="IK122" s="14"/>
      <c r="IL122" s="14"/>
      <c r="IM122" s="15"/>
      <c r="IN122" s="14"/>
    </row>
    <row r="123" spans="1:248" s="13" customFormat="1" ht="12.75">
      <c r="A123" s="47">
        <v>2</v>
      </c>
      <c r="B123" s="122" t="s">
        <v>186</v>
      </c>
      <c r="C123" s="35" t="s">
        <v>47</v>
      </c>
      <c r="D123" s="117">
        <v>105</v>
      </c>
      <c r="E123" s="36">
        <v>1</v>
      </c>
      <c r="F123" s="36">
        <v>1</v>
      </c>
      <c r="G123" s="160">
        <f aca="true" t="shared" si="5" ref="G123:G143">D123*E123*F123</f>
        <v>105</v>
      </c>
      <c r="H123" s="117">
        <v>22637</v>
      </c>
      <c r="I123" s="117" t="s">
        <v>383</v>
      </c>
      <c r="J123" s="77"/>
      <c r="K123" s="75"/>
      <c r="L123" s="75"/>
      <c r="M123" s="14"/>
      <c r="N123" s="14"/>
      <c r="O123" s="15"/>
      <c r="P123" s="14"/>
      <c r="Q123" s="19"/>
      <c r="R123" s="77"/>
      <c r="S123" s="75"/>
      <c r="T123" s="75"/>
      <c r="U123" s="14"/>
      <c r="V123" s="14"/>
      <c r="W123" s="15"/>
      <c r="X123" s="14"/>
      <c r="Y123" s="19"/>
      <c r="Z123" s="77"/>
      <c r="AA123" s="75"/>
      <c r="AB123" s="75"/>
      <c r="AC123" s="14"/>
      <c r="AD123" s="14"/>
      <c r="AE123" s="15"/>
      <c r="AF123" s="14"/>
      <c r="AG123" s="19"/>
      <c r="AH123" s="77"/>
      <c r="AI123" s="75"/>
      <c r="AJ123" s="75"/>
      <c r="AK123" s="14"/>
      <c r="AL123" s="14"/>
      <c r="AM123" s="15"/>
      <c r="AN123" s="14"/>
      <c r="AO123" s="19"/>
      <c r="AP123" s="77"/>
      <c r="AQ123" s="75"/>
      <c r="AR123" s="75"/>
      <c r="AS123" s="14"/>
      <c r="AT123" s="14"/>
      <c r="AU123" s="15"/>
      <c r="AV123" s="14"/>
      <c r="AW123" s="19"/>
      <c r="AX123" s="77"/>
      <c r="AY123" s="75"/>
      <c r="AZ123" s="75"/>
      <c r="BA123" s="14"/>
      <c r="BB123" s="14"/>
      <c r="BC123" s="15"/>
      <c r="BD123" s="14"/>
      <c r="BE123" s="19"/>
      <c r="BF123" s="77"/>
      <c r="BG123" s="75"/>
      <c r="BH123" s="75"/>
      <c r="BI123" s="14"/>
      <c r="BJ123" s="14"/>
      <c r="BK123" s="15"/>
      <c r="BL123" s="14"/>
      <c r="BM123" s="19"/>
      <c r="BN123" s="77"/>
      <c r="BO123" s="75"/>
      <c r="BP123" s="75"/>
      <c r="BQ123" s="14"/>
      <c r="BR123" s="14"/>
      <c r="BS123" s="15"/>
      <c r="BT123" s="14"/>
      <c r="BU123" s="19"/>
      <c r="BV123" s="77"/>
      <c r="BW123" s="75"/>
      <c r="BX123" s="75"/>
      <c r="BY123" s="14"/>
      <c r="BZ123" s="14"/>
      <c r="CA123" s="15"/>
      <c r="CB123" s="14"/>
      <c r="CC123" s="19"/>
      <c r="CD123" s="77"/>
      <c r="CE123" s="75"/>
      <c r="CF123" s="75"/>
      <c r="CG123" s="14"/>
      <c r="CH123" s="14"/>
      <c r="CI123" s="15"/>
      <c r="CJ123" s="14"/>
      <c r="CK123" s="19"/>
      <c r="CL123" s="77"/>
      <c r="CM123" s="75"/>
      <c r="CN123" s="75"/>
      <c r="CO123" s="14"/>
      <c r="CP123" s="14"/>
      <c r="CQ123" s="15"/>
      <c r="CR123" s="14"/>
      <c r="CS123" s="19"/>
      <c r="CT123" s="77"/>
      <c r="CU123" s="75"/>
      <c r="CV123" s="75"/>
      <c r="CW123" s="14"/>
      <c r="CX123" s="14"/>
      <c r="CY123" s="15"/>
      <c r="CZ123" s="14"/>
      <c r="DA123" s="19"/>
      <c r="DB123" s="77"/>
      <c r="DC123" s="75"/>
      <c r="DD123" s="75"/>
      <c r="DE123" s="14"/>
      <c r="DF123" s="14"/>
      <c r="DG123" s="15"/>
      <c r="DH123" s="14"/>
      <c r="DI123" s="19"/>
      <c r="DJ123" s="77"/>
      <c r="DK123" s="75"/>
      <c r="DL123" s="75"/>
      <c r="DM123" s="14"/>
      <c r="DN123" s="14"/>
      <c r="DO123" s="15"/>
      <c r="DP123" s="14"/>
      <c r="DQ123" s="19"/>
      <c r="DR123" s="77"/>
      <c r="DS123" s="75"/>
      <c r="DT123" s="75"/>
      <c r="DU123" s="14"/>
      <c r="DV123" s="14"/>
      <c r="DW123" s="15"/>
      <c r="DX123" s="14"/>
      <c r="DY123" s="19"/>
      <c r="DZ123" s="77"/>
      <c r="EA123" s="75"/>
      <c r="EB123" s="75"/>
      <c r="EC123" s="14"/>
      <c r="ED123" s="14"/>
      <c r="EE123" s="15"/>
      <c r="EF123" s="14"/>
      <c r="EG123" s="19"/>
      <c r="EH123" s="77"/>
      <c r="EI123" s="75"/>
      <c r="EJ123" s="75"/>
      <c r="EK123" s="14"/>
      <c r="EL123" s="14"/>
      <c r="EM123" s="15"/>
      <c r="EN123" s="14"/>
      <c r="EO123" s="19"/>
      <c r="EP123" s="77"/>
      <c r="EQ123" s="75"/>
      <c r="ER123" s="75"/>
      <c r="ES123" s="14"/>
      <c r="ET123" s="14"/>
      <c r="EU123" s="15"/>
      <c r="EV123" s="14"/>
      <c r="EW123" s="19"/>
      <c r="EX123" s="77"/>
      <c r="EY123" s="75"/>
      <c r="EZ123" s="75"/>
      <c r="FA123" s="14"/>
      <c r="FB123" s="14"/>
      <c r="FC123" s="15"/>
      <c r="FD123" s="14"/>
      <c r="FE123" s="19"/>
      <c r="FF123" s="77"/>
      <c r="FG123" s="75"/>
      <c r="FH123" s="75"/>
      <c r="FI123" s="14"/>
      <c r="FJ123" s="14"/>
      <c r="FK123" s="15"/>
      <c r="FL123" s="14"/>
      <c r="FM123" s="19"/>
      <c r="FN123" s="77"/>
      <c r="FO123" s="75"/>
      <c r="FP123" s="75"/>
      <c r="FQ123" s="14"/>
      <c r="FR123" s="14"/>
      <c r="FS123" s="15"/>
      <c r="FT123" s="14"/>
      <c r="FU123" s="19"/>
      <c r="FV123" s="77"/>
      <c r="FW123" s="75"/>
      <c r="FX123" s="75"/>
      <c r="FY123" s="14"/>
      <c r="FZ123" s="14"/>
      <c r="GA123" s="15"/>
      <c r="GB123" s="14"/>
      <c r="GC123" s="19"/>
      <c r="GD123" s="77"/>
      <c r="GE123" s="75"/>
      <c r="GF123" s="75"/>
      <c r="GG123" s="14"/>
      <c r="GH123" s="14"/>
      <c r="GI123" s="15"/>
      <c r="GJ123" s="14"/>
      <c r="GK123" s="19"/>
      <c r="GL123" s="77"/>
      <c r="GM123" s="75"/>
      <c r="GN123" s="75"/>
      <c r="GO123" s="14"/>
      <c r="GP123" s="14"/>
      <c r="GQ123" s="15"/>
      <c r="GR123" s="14"/>
      <c r="GS123" s="19"/>
      <c r="GT123" s="77"/>
      <c r="GU123" s="75"/>
      <c r="GV123" s="75"/>
      <c r="GW123" s="14"/>
      <c r="GX123" s="14"/>
      <c r="GY123" s="15"/>
      <c r="GZ123" s="14"/>
      <c r="HA123" s="19"/>
      <c r="HB123" s="77"/>
      <c r="HC123" s="75"/>
      <c r="HD123" s="75"/>
      <c r="HE123" s="14"/>
      <c r="HF123" s="14"/>
      <c r="HG123" s="15"/>
      <c r="HH123" s="14"/>
      <c r="HI123" s="19"/>
      <c r="HJ123" s="77"/>
      <c r="HK123" s="75"/>
      <c r="HL123" s="75"/>
      <c r="HM123" s="14"/>
      <c r="HN123" s="14"/>
      <c r="HO123" s="15"/>
      <c r="HP123" s="14"/>
      <c r="HQ123" s="19"/>
      <c r="HR123" s="77"/>
      <c r="HS123" s="75"/>
      <c r="HT123" s="75"/>
      <c r="HU123" s="14"/>
      <c r="HV123" s="14"/>
      <c r="HW123" s="15"/>
      <c r="HX123" s="14"/>
      <c r="HY123" s="19"/>
      <c r="HZ123" s="77"/>
      <c r="IA123" s="75"/>
      <c r="IB123" s="75"/>
      <c r="IC123" s="14"/>
      <c r="ID123" s="14"/>
      <c r="IE123" s="15"/>
      <c r="IF123" s="14"/>
      <c r="IG123" s="19"/>
      <c r="IH123" s="77"/>
      <c r="II123" s="75"/>
      <c r="IJ123" s="75"/>
      <c r="IK123" s="14"/>
      <c r="IL123" s="14"/>
      <c r="IM123" s="15"/>
      <c r="IN123" s="14"/>
    </row>
    <row r="124" spans="1:248" s="13" customFormat="1" ht="12.75">
      <c r="A124" s="47">
        <v>3</v>
      </c>
      <c r="B124" s="122" t="s">
        <v>365</v>
      </c>
      <c r="C124" s="35" t="s">
        <v>47</v>
      </c>
      <c r="D124" s="117">
        <v>689</v>
      </c>
      <c r="E124" s="36">
        <v>1</v>
      </c>
      <c r="F124" s="36">
        <v>1</v>
      </c>
      <c r="G124" s="160">
        <f t="shared" si="5"/>
        <v>689</v>
      </c>
      <c r="H124" s="117">
        <v>71968</v>
      </c>
      <c r="I124" s="117" t="s">
        <v>384</v>
      </c>
      <c r="J124" s="77"/>
      <c r="K124" s="75"/>
      <c r="L124" s="75"/>
      <c r="M124" s="14"/>
      <c r="N124" s="14"/>
      <c r="O124" s="15"/>
      <c r="P124" s="14"/>
      <c r="Q124" s="19"/>
      <c r="R124" s="77"/>
      <c r="S124" s="75"/>
      <c r="T124" s="75"/>
      <c r="U124" s="14"/>
      <c r="V124" s="14"/>
      <c r="W124" s="15"/>
      <c r="X124" s="14"/>
      <c r="Y124" s="19"/>
      <c r="Z124" s="77"/>
      <c r="AA124" s="75"/>
      <c r="AB124" s="75"/>
      <c r="AC124" s="14"/>
      <c r="AD124" s="14"/>
      <c r="AE124" s="15"/>
      <c r="AF124" s="14"/>
      <c r="AG124" s="19"/>
      <c r="AH124" s="77"/>
      <c r="AI124" s="75"/>
      <c r="AJ124" s="75"/>
      <c r="AK124" s="14"/>
      <c r="AL124" s="14"/>
      <c r="AM124" s="15"/>
      <c r="AN124" s="14"/>
      <c r="AO124" s="19"/>
      <c r="AP124" s="77"/>
      <c r="AQ124" s="75"/>
      <c r="AR124" s="75"/>
      <c r="AS124" s="14"/>
      <c r="AT124" s="14"/>
      <c r="AU124" s="15"/>
      <c r="AV124" s="14"/>
      <c r="AW124" s="19"/>
      <c r="AX124" s="77"/>
      <c r="AY124" s="75"/>
      <c r="AZ124" s="75"/>
      <c r="BA124" s="14"/>
      <c r="BB124" s="14"/>
      <c r="BC124" s="15"/>
      <c r="BD124" s="14"/>
      <c r="BE124" s="19"/>
      <c r="BF124" s="77"/>
      <c r="BG124" s="75"/>
      <c r="BH124" s="75"/>
      <c r="BI124" s="14"/>
      <c r="BJ124" s="14"/>
      <c r="BK124" s="15"/>
      <c r="BL124" s="14"/>
      <c r="BM124" s="19"/>
      <c r="BN124" s="77"/>
      <c r="BO124" s="75"/>
      <c r="BP124" s="75"/>
      <c r="BQ124" s="14"/>
      <c r="BR124" s="14"/>
      <c r="BS124" s="15"/>
      <c r="BT124" s="14"/>
      <c r="BU124" s="19"/>
      <c r="BV124" s="77"/>
      <c r="BW124" s="75"/>
      <c r="BX124" s="75"/>
      <c r="BY124" s="14"/>
      <c r="BZ124" s="14"/>
      <c r="CA124" s="15"/>
      <c r="CB124" s="14"/>
      <c r="CC124" s="19"/>
      <c r="CD124" s="77"/>
      <c r="CE124" s="75"/>
      <c r="CF124" s="75"/>
      <c r="CG124" s="14"/>
      <c r="CH124" s="14"/>
      <c r="CI124" s="15"/>
      <c r="CJ124" s="14"/>
      <c r="CK124" s="19"/>
      <c r="CL124" s="77"/>
      <c r="CM124" s="75"/>
      <c r="CN124" s="75"/>
      <c r="CO124" s="14"/>
      <c r="CP124" s="14"/>
      <c r="CQ124" s="15"/>
      <c r="CR124" s="14"/>
      <c r="CS124" s="19"/>
      <c r="CT124" s="77"/>
      <c r="CU124" s="75"/>
      <c r="CV124" s="75"/>
      <c r="CW124" s="14"/>
      <c r="CX124" s="14"/>
      <c r="CY124" s="15"/>
      <c r="CZ124" s="14"/>
      <c r="DA124" s="19"/>
      <c r="DB124" s="77"/>
      <c r="DC124" s="75"/>
      <c r="DD124" s="75"/>
      <c r="DE124" s="14"/>
      <c r="DF124" s="14"/>
      <c r="DG124" s="15"/>
      <c r="DH124" s="14"/>
      <c r="DI124" s="19"/>
      <c r="DJ124" s="77"/>
      <c r="DK124" s="75"/>
      <c r="DL124" s="75"/>
      <c r="DM124" s="14"/>
      <c r="DN124" s="14"/>
      <c r="DO124" s="15"/>
      <c r="DP124" s="14"/>
      <c r="DQ124" s="19"/>
      <c r="DR124" s="77"/>
      <c r="DS124" s="75"/>
      <c r="DT124" s="75"/>
      <c r="DU124" s="14"/>
      <c r="DV124" s="14"/>
      <c r="DW124" s="15"/>
      <c r="DX124" s="14"/>
      <c r="DY124" s="19"/>
      <c r="DZ124" s="77"/>
      <c r="EA124" s="75"/>
      <c r="EB124" s="75"/>
      <c r="EC124" s="14"/>
      <c r="ED124" s="14"/>
      <c r="EE124" s="15"/>
      <c r="EF124" s="14"/>
      <c r="EG124" s="19"/>
      <c r="EH124" s="77"/>
      <c r="EI124" s="75"/>
      <c r="EJ124" s="75"/>
      <c r="EK124" s="14"/>
      <c r="EL124" s="14"/>
      <c r="EM124" s="15"/>
      <c r="EN124" s="14"/>
      <c r="EO124" s="19"/>
      <c r="EP124" s="77"/>
      <c r="EQ124" s="75"/>
      <c r="ER124" s="75"/>
      <c r="ES124" s="14"/>
      <c r="ET124" s="14"/>
      <c r="EU124" s="15"/>
      <c r="EV124" s="14"/>
      <c r="EW124" s="19"/>
      <c r="EX124" s="77"/>
      <c r="EY124" s="75"/>
      <c r="EZ124" s="75"/>
      <c r="FA124" s="14"/>
      <c r="FB124" s="14"/>
      <c r="FC124" s="15"/>
      <c r="FD124" s="14"/>
      <c r="FE124" s="19"/>
      <c r="FF124" s="77"/>
      <c r="FG124" s="75"/>
      <c r="FH124" s="75"/>
      <c r="FI124" s="14"/>
      <c r="FJ124" s="14"/>
      <c r="FK124" s="15"/>
      <c r="FL124" s="14"/>
      <c r="FM124" s="19"/>
      <c r="FN124" s="77"/>
      <c r="FO124" s="75"/>
      <c r="FP124" s="75"/>
      <c r="FQ124" s="14"/>
      <c r="FR124" s="14"/>
      <c r="FS124" s="15"/>
      <c r="FT124" s="14"/>
      <c r="FU124" s="19"/>
      <c r="FV124" s="77"/>
      <c r="FW124" s="75"/>
      <c r="FX124" s="75"/>
      <c r="FY124" s="14"/>
      <c r="FZ124" s="14"/>
      <c r="GA124" s="15"/>
      <c r="GB124" s="14"/>
      <c r="GC124" s="19"/>
      <c r="GD124" s="77"/>
      <c r="GE124" s="75"/>
      <c r="GF124" s="75"/>
      <c r="GG124" s="14"/>
      <c r="GH124" s="14"/>
      <c r="GI124" s="15"/>
      <c r="GJ124" s="14"/>
      <c r="GK124" s="19"/>
      <c r="GL124" s="77"/>
      <c r="GM124" s="75"/>
      <c r="GN124" s="75"/>
      <c r="GO124" s="14"/>
      <c r="GP124" s="14"/>
      <c r="GQ124" s="15"/>
      <c r="GR124" s="14"/>
      <c r="GS124" s="19"/>
      <c r="GT124" s="77"/>
      <c r="GU124" s="75"/>
      <c r="GV124" s="75"/>
      <c r="GW124" s="14"/>
      <c r="GX124" s="14"/>
      <c r="GY124" s="15"/>
      <c r="GZ124" s="14"/>
      <c r="HA124" s="19"/>
      <c r="HB124" s="77"/>
      <c r="HC124" s="75"/>
      <c r="HD124" s="75"/>
      <c r="HE124" s="14"/>
      <c r="HF124" s="14"/>
      <c r="HG124" s="15"/>
      <c r="HH124" s="14"/>
      <c r="HI124" s="19"/>
      <c r="HJ124" s="77"/>
      <c r="HK124" s="75"/>
      <c r="HL124" s="75"/>
      <c r="HM124" s="14"/>
      <c r="HN124" s="14"/>
      <c r="HO124" s="15"/>
      <c r="HP124" s="14"/>
      <c r="HQ124" s="19"/>
      <c r="HR124" s="77"/>
      <c r="HS124" s="75"/>
      <c r="HT124" s="75"/>
      <c r="HU124" s="14"/>
      <c r="HV124" s="14"/>
      <c r="HW124" s="15"/>
      <c r="HX124" s="14"/>
      <c r="HY124" s="19"/>
      <c r="HZ124" s="77"/>
      <c r="IA124" s="75"/>
      <c r="IB124" s="75"/>
      <c r="IC124" s="14"/>
      <c r="ID124" s="14"/>
      <c r="IE124" s="15"/>
      <c r="IF124" s="14"/>
      <c r="IG124" s="19"/>
      <c r="IH124" s="77"/>
      <c r="II124" s="75"/>
      <c r="IJ124" s="75"/>
      <c r="IK124" s="14"/>
      <c r="IL124" s="14"/>
      <c r="IM124" s="15"/>
      <c r="IN124" s="14"/>
    </row>
    <row r="125" spans="1:248" s="13" customFormat="1" ht="12.75">
      <c r="A125" s="47">
        <v>4</v>
      </c>
      <c r="B125" s="122" t="s">
        <v>366</v>
      </c>
      <c r="C125" s="35" t="s">
        <v>47</v>
      </c>
      <c r="D125" s="117">
        <v>46</v>
      </c>
      <c r="E125" s="36">
        <v>1</v>
      </c>
      <c r="F125" s="36">
        <v>1</v>
      </c>
      <c r="G125" s="160">
        <f t="shared" si="5"/>
        <v>46</v>
      </c>
      <c r="H125" s="117">
        <v>1695</v>
      </c>
      <c r="I125" s="117" t="s">
        <v>385</v>
      </c>
      <c r="J125" s="77"/>
      <c r="K125" s="75"/>
      <c r="L125" s="75"/>
      <c r="M125" s="14"/>
      <c r="N125" s="14"/>
      <c r="O125" s="15"/>
      <c r="P125" s="14"/>
      <c r="Q125" s="19"/>
      <c r="R125" s="77"/>
      <c r="S125" s="75"/>
      <c r="T125" s="75"/>
      <c r="U125" s="14"/>
      <c r="V125" s="14"/>
      <c r="W125" s="15"/>
      <c r="X125" s="14"/>
      <c r="Y125" s="19"/>
      <c r="Z125" s="77"/>
      <c r="AA125" s="75"/>
      <c r="AB125" s="75"/>
      <c r="AC125" s="14"/>
      <c r="AD125" s="14"/>
      <c r="AE125" s="15"/>
      <c r="AF125" s="14"/>
      <c r="AG125" s="19"/>
      <c r="AH125" s="77"/>
      <c r="AI125" s="75"/>
      <c r="AJ125" s="75"/>
      <c r="AK125" s="14"/>
      <c r="AL125" s="14"/>
      <c r="AM125" s="15"/>
      <c r="AN125" s="14"/>
      <c r="AO125" s="19"/>
      <c r="AP125" s="77"/>
      <c r="AQ125" s="75"/>
      <c r="AR125" s="75"/>
      <c r="AS125" s="14"/>
      <c r="AT125" s="14"/>
      <c r="AU125" s="15"/>
      <c r="AV125" s="14"/>
      <c r="AW125" s="19"/>
      <c r="AX125" s="77"/>
      <c r="AY125" s="75"/>
      <c r="AZ125" s="75"/>
      <c r="BA125" s="14"/>
      <c r="BB125" s="14"/>
      <c r="BC125" s="15"/>
      <c r="BD125" s="14"/>
      <c r="BE125" s="19"/>
      <c r="BF125" s="77"/>
      <c r="BG125" s="75"/>
      <c r="BH125" s="75"/>
      <c r="BI125" s="14"/>
      <c r="BJ125" s="14"/>
      <c r="BK125" s="15"/>
      <c r="BL125" s="14"/>
      <c r="BM125" s="19"/>
      <c r="BN125" s="77"/>
      <c r="BO125" s="75"/>
      <c r="BP125" s="75"/>
      <c r="BQ125" s="14"/>
      <c r="BR125" s="14"/>
      <c r="BS125" s="15"/>
      <c r="BT125" s="14"/>
      <c r="BU125" s="19"/>
      <c r="BV125" s="77"/>
      <c r="BW125" s="75"/>
      <c r="BX125" s="75"/>
      <c r="BY125" s="14"/>
      <c r="BZ125" s="14"/>
      <c r="CA125" s="15"/>
      <c r="CB125" s="14"/>
      <c r="CC125" s="19"/>
      <c r="CD125" s="77"/>
      <c r="CE125" s="75"/>
      <c r="CF125" s="75"/>
      <c r="CG125" s="14"/>
      <c r="CH125" s="14"/>
      <c r="CI125" s="15"/>
      <c r="CJ125" s="14"/>
      <c r="CK125" s="19"/>
      <c r="CL125" s="77"/>
      <c r="CM125" s="75"/>
      <c r="CN125" s="75"/>
      <c r="CO125" s="14"/>
      <c r="CP125" s="14"/>
      <c r="CQ125" s="15"/>
      <c r="CR125" s="14"/>
      <c r="CS125" s="19"/>
      <c r="CT125" s="77"/>
      <c r="CU125" s="75"/>
      <c r="CV125" s="75"/>
      <c r="CW125" s="14"/>
      <c r="CX125" s="14"/>
      <c r="CY125" s="15"/>
      <c r="CZ125" s="14"/>
      <c r="DA125" s="19"/>
      <c r="DB125" s="77"/>
      <c r="DC125" s="75"/>
      <c r="DD125" s="75"/>
      <c r="DE125" s="14"/>
      <c r="DF125" s="14"/>
      <c r="DG125" s="15"/>
      <c r="DH125" s="14"/>
      <c r="DI125" s="19"/>
      <c r="DJ125" s="77"/>
      <c r="DK125" s="75"/>
      <c r="DL125" s="75"/>
      <c r="DM125" s="14"/>
      <c r="DN125" s="14"/>
      <c r="DO125" s="15"/>
      <c r="DP125" s="14"/>
      <c r="DQ125" s="19"/>
      <c r="DR125" s="77"/>
      <c r="DS125" s="75"/>
      <c r="DT125" s="75"/>
      <c r="DU125" s="14"/>
      <c r="DV125" s="14"/>
      <c r="DW125" s="15"/>
      <c r="DX125" s="14"/>
      <c r="DY125" s="19"/>
      <c r="DZ125" s="77"/>
      <c r="EA125" s="75"/>
      <c r="EB125" s="75"/>
      <c r="EC125" s="14"/>
      <c r="ED125" s="14"/>
      <c r="EE125" s="15"/>
      <c r="EF125" s="14"/>
      <c r="EG125" s="19"/>
      <c r="EH125" s="77"/>
      <c r="EI125" s="75"/>
      <c r="EJ125" s="75"/>
      <c r="EK125" s="14"/>
      <c r="EL125" s="14"/>
      <c r="EM125" s="15"/>
      <c r="EN125" s="14"/>
      <c r="EO125" s="19"/>
      <c r="EP125" s="77"/>
      <c r="EQ125" s="75"/>
      <c r="ER125" s="75"/>
      <c r="ES125" s="14"/>
      <c r="ET125" s="14"/>
      <c r="EU125" s="15"/>
      <c r="EV125" s="14"/>
      <c r="EW125" s="19"/>
      <c r="EX125" s="77"/>
      <c r="EY125" s="75"/>
      <c r="EZ125" s="75"/>
      <c r="FA125" s="14"/>
      <c r="FB125" s="14"/>
      <c r="FC125" s="15"/>
      <c r="FD125" s="14"/>
      <c r="FE125" s="19"/>
      <c r="FF125" s="77"/>
      <c r="FG125" s="75"/>
      <c r="FH125" s="75"/>
      <c r="FI125" s="14"/>
      <c r="FJ125" s="14"/>
      <c r="FK125" s="15"/>
      <c r="FL125" s="14"/>
      <c r="FM125" s="19"/>
      <c r="FN125" s="77"/>
      <c r="FO125" s="75"/>
      <c r="FP125" s="75"/>
      <c r="FQ125" s="14"/>
      <c r="FR125" s="14"/>
      <c r="FS125" s="15"/>
      <c r="FT125" s="14"/>
      <c r="FU125" s="19"/>
      <c r="FV125" s="77"/>
      <c r="FW125" s="75"/>
      <c r="FX125" s="75"/>
      <c r="FY125" s="14"/>
      <c r="FZ125" s="14"/>
      <c r="GA125" s="15"/>
      <c r="GB125" s="14"/>
      <c r="GC125" s="19"/>
      <c r="GD125" s="77"/>
      <c r="GE125" s="75"/>
      <c r="GF125" s="75"/>
      <c r="GG125" s="14"/>
      <c r="GH125" s="14"/>
      <c r="GI125" s="15"/>
      <c r="GJ125" s="14"/>
      <c r="GK125" s="19"/>
      <c r="GL125" s="77"/>
      <c r="GM125" s="75"/>
      <c r="GN125" s="75"/>
      <c r="GO125" s="14"/>
      <c r="GP125" s="14"/>
      <c r="GQ125" s="15"/>
      <c r="GR125" s="14"/>
      <c r="GS125" s="19"/>
      <c r="GT125" s="77"/>
      <c r="GU125" s="75"/>
      <c r="GV125" s="75"/>
      <c r="GW125" s="14"/>
      <c r="GX125" s="14"/>
      <c r="GY125" s="15"/>
      <c r="GZ125" s="14"/>
      <c r="HA125" s="19"/>
      <c r="HB125" s="77"/>
      <c r="HC125" s="75"/>
      <c r="HD125" s="75"/>
      <c r="HE125" s="14"/>
      <c r="HF125" s="14"/>
      <c r="HG125" s="15"/>
      <c r="HH125" s="14"/>
      <c r="HI125" s="19"/>
      <c r="HJ125" s="77"/>
      <c r="HK125" s="75"/>
      <c r="HL125" s="75"/>
      <c r="HM125" s="14"/>
      <c r="HN125" s="14"/>
      <c r="HO125" s="15"/>
      <c r="HP125" s="14"/>
      <c r="HQ125" s="19"/>
      <c r="HR125" s="77"/>
      <c r="HS125" s="75"/>
      <c r="HT125" s="75"/>
      <c r="HU125" s="14"/>
      <c r="HV125" s="14"/>
      <c r="HW125" s="15"/>
      <c r="HX125" s="14"/>
      <c r="HY125" s="19"/>
      <c r="HZ125" s="77"/>
      <c r="IA125" s="75"/>
      <c r="IB125" s="75"/>
      <c r="IC125" s="14"/>
      <c r="ID125" s="14"/>
      <c r="IE125" s="15"/>
      <c r="IF125" s="14"/>
      <c r="IG125" s="19"/>
      <c r="IH125" s="77"/>
      <c r="II125" s="75"/>
      <c r="IJ125" s="75"/>
      <c r="IK125" s="14"/>
      <c r="IL125" s="14"/>
      <c r="IM125" s="15"/>
      <c r="IN125" s="14"/>
    </row>
    <row r="126" spans="1:248" s="13" customFormat="1" ht="12.75">
      <c r="A126" s="47">
        <v>5</v>
      </c>
      <c r="B126" s="122" t="s">
        <v>367</v>
      </c>
      <c r="C126" s="35" t="s">
        <v>47</v>
      </c>
      <c r="D126" s="117">
        <v>52</v>
      </c>
      <c r="E126" s="36">
        <v>1</v>
      </c>
      <c r="F126" s="36">
        <v>1</v>
      </c>
      <c r="G126" s="160">
        <f t="shared" si="5"/>
        <v>52</v>
      </c>
      <c r="H126" s="117">
        <v>2096</v>
      </c>
      <c r="I126" s="117" t="s">
        <v>386</v>
      </c>
      <c r="J126" s="77"/>
      <c r="K126" s="75"/>
      <c r="L126" s="75"/>
      <c r="M126" s="14"/>
      <c r="N126" s="14"/>
      <c r="O126" s="15"/>
      <c r="P126" s="14"/>
      <c r="Q126" s="19"/>
      <c r="R126" s="77"/>
      <c r="S126" s="75"/>
      <c r="T126" s="75"/>
      <c r="U126" s="14"/>
      <c r="V126" s="14"/>
      <c r="W126" s="15"/>
      <c r="X126" s="14"/>
      <c r="Y126" s="19"/>
      <c r="Z126" s="77"/>
      <c r="AA126" s="75"/>
      <c r="AB126" s="75"/>
      <c r="AC126" s="14"/>
      <c r="AD126" s="14"/>
      <c r="AE126" s="15"/>
      <c r="AF126" s="14"/>
      <c r="AG126" s="19"/>
      <c r="AH126" s="77"/>
      <c r="AI126" s="75"/>
      <c r="AJ126" s="75"/>
      <c r="AK126" s="14"/>
      <c r="AL126" s="14"/>
      <c r="AM126" s="15"/>
      <c r="AN126" s="14"/>
      <c r="AO126" s="19"/>
      <c r="AP126" s="77"/>
      <c r="AQ126" s="75"/>
      <c r="AR126" s="75"/>
      <c r="AS126" s="14"/>
      <c r="AT126" s="14"/>
      <c r="AU126" s="15"/>
      <c r="AV126" s="14"/>
      <c r="AW126" s="19"/>
      <c r="AX126" s="77"/>
      <c r="AY126" s="75"/>
      <c r="AZ126" s="75"/>
      <c r="BA126" s="14"/>
      <c r="BB126" s="14"/>
      <c r="BC126" s="15"/>
      <c r="BD126" s="14"/>
      <c r="BE126" s="19"/>
      <c r="BF126" s="77"/>
      <c r="BG126" s="75"/>
      <c r="BH126" s="75"/>
      <c r="BI126" s="14"/>
      <c r="BJ126" s="14"/>
      <c r="BK126" s="15"/>
      <c r="BL126" s="14"/>
      <c r="BM126" s="19"/>
      <c r="BN126" s="77"/>
      <c r="BO126" s="75"/>
      <c r="BP126" s="75"/>
      <c r="BQ126" s="14"/>
      <c r="BR126" s="14"/>
      <c r="BS126" s="15"/>
      <c r="BT126" s="14"/>
      <c r="BU126" s="19"/>
      <c r="BV126" s="77"/>
      <c r="BW126" s="75"/>
      <c r="BX126" s="75"/>
      <c r="BY126" s="14"/>
      <c r="BZ126" s="14"/>
      <c r="CA126" s="15"/>
      <c r="CB126" s="14"/>
      <c r="CC126" s="19"/>
      <c r="CD126" s="77"/>
      <c r="CE126" s="75"/>
      <c r="CF126" s="75"/>
      <c r="CG126" s="14"/>
      <c r="CH126" s="14"/>
      <c r="CI126" s="15"/>
      <c r="CJ126" s="14"/>
      <c r="CK126" s="19"/>
      <c r="CL126" s="77"/>
      <c r="CM126" s="75"/>
      <c r="CN126" s="75"/>
      <c r="CO126" s="14"/>
      <c r="CP126" s="14"/>
      <c r="CQ126" s="15"/>
      <c r="CR126" s="14"/>
      <c r="CS126" s="19"/>
      <c r="CT126" s="77"/>
      <c r="CU126" s="75"/>
      <c r="CV126" s="75"/>
      <c r="CW126" s="14"/>
      <c r="CX126" s="14"/>
      <c r="CY126" s="15"/>
      <c r="CZ126" s="14"/>
      <c r="DA126" s="19"/>
      <c r="DB126" s="77"/>
      <c r="DC126" s="75"/>
      <c r="DD126" s="75"/>
      <c r="DE126" s="14"/>
      <c r="DF126" s="14"/>
      <c r="DG126" s="15"/>
      <c r="DH126" s="14"/>
      <c r="DI126" s="19"/>
      <c r="DJ126" s="77"/>
      <c r="DK126" s="75"/>
      <c r="DL126" s="75"/>
      <c r="DM126" s="14"/>
      <c r="DN126" s="14"/>
      <c r="DO126" s="15"/>
      <c r="DP126" s="14"/>
      <c r="DQ126" s="19"/>
      <c r="DR126" s="77"/>
      <c r="DS126" s="75"/>
      <c r="DT126" s="75"/>
      <c r="DU126" s="14"/>
      <c r="DV126" s="14"/>
      <c r="DW126" s="15"/>
      <c r="DX126" s="14"/>
      <c r="DY126" s="19"/>
      <c r="DZ126" s="77"/>
      <c r="EA126" s="75"/>
      <c r="EB126" s="75"/>
      <c r="EC126" s="14"/>
      <c r="ED126" s="14"/>
      <c r="EE126" s="15"/>
      <c r="EF126" s="14"/>
      <c r="EG126" s="19"/>
      <c r="EH126" s="77"/>
      <c r="EI126" s="75"/>
      <c r="EJ126" s="75"/>
      <c r="EK126" s="14"/>
      <c r="EL126" s="14"/>
      <c r="EM126" s="15"/>
      <c r="EN126" s="14"/>
      <c r="EO126" s="19"/>
      <c r="EP126" s="77"/>
      <c r="EQ126" s="75"/>
      <c r="ER126" s="75"/>
      <c r="ES126" s="14"/>
      <c r="ET126" s="14"/>
      <c r="EU126" s="15"/>
      <c r="EV126" s="14"/>
      <c r="EW126" s="19"/>
      <c r="EX126" s="77"/>
      <c r="EY126" s="75"/>
      <c r="EZ126" s="75"/>
      <c r="FA126" s="14"/>
      <c r="FB126" s="14"/>
      <c r="FC126" s="15"/>
      <c r="FD126" s="14"/>
      <c r="FE126" s="19"/>
      <c r="FF126" s="77"/>
      <c r="FG126" s="75"/>
      <c r="FH126" s="75"/>
      <c r="FI126" s="14"/>
      <c r="FJ126" s="14"/>
      <c r="FK126" s="15"/>
      <c r="FL126" s="14"/>
      <c r="FM126" s="19"/>
      <c r="FN126" s="77"/>
      <c r="FO126" s="75"/>
      <c r="FP126" s="75"/>
      <c r="FQ126" s="14"/>
      <c r="FR126" s="14"/>
      <c r="FS126" s="15"/>
      <c r="FT126" s="14"/>
      <c r="FU126" s="19"/>
      <c r="FV126" s="77"/>
      <c r="FW126" s="75"/>
      <c r="FX126" s="75"/>
      <c r="FY126" s="14"/>
      <c r="FZ126" s="14"/>
      <c r="GA126" s="15"/>
      <c r="GB126" s="14"/>
      <c r="GC126" s="19"/>
      <c r="GD126" s="77"/>
      <c r="GE126" s="75"/>
      <c r="GF126" s="75"/>
      <c r="GG126" s="14"/>
      <c r="GH126" s="14"/>
      <c r="GI126" s="15"/>
      <c r="GJ126" s="14"/>
      <c r="GK126" s="19"/>
      <c r="GL126" s="77"/>
      <c r="GM126" s="75"/>
      <c r="GN126" s="75"/>
      <c r="GO126" s="14"/>
      <c r="GP126" s="14"/>
      <c r="GQ126" s="15"/>
      <c r="GR126" s="14"/>
      <c r="GS126" s="19"/>
      <c r="GT126" s="77"/>
      <c r="GU126" s="75"/>
      <c r="GV126" s="75"/>
      <c r="GW126" s="14"/>
      <c r="GX126" s="14"/>
      <c r="GY126" s="15"/>
      <c r="GZ126" s="14"/>
      <c r="HA126" s="19"/>
      <c r="HB126" s="77"/>
      <c r="HC126" s="75"/>
      <c r="HD126" s="75"/>
      <c r="HE126" s="14"/>
      <c r="HF126" s="14"/>
      <c r="HG126" s="15"/>
      <c r="HH126" s="14"/>
      <c r="HI126" s="19"/>
      <c r="HJ126" s="77"/>
      <c r="HK126" s="75"/>
      <c r="HL126" s="75"/>
      <c r="HM126" s="14"/>
      <c r="HN126" s="14"/>
      <c r="HO126" s="15"/>
      <c r="HP126" s="14"/>
      <c r="HQ126" s="19"/>
      <c r="HR126" s="77"/>
      <c r="HS126" s="75"/>
      <c r="HT126" s="75"/>
      <c r="HU126" s="14"/>
      <c r="HV126" s="14"/>
      <c r="HW126" s="15"/>
      <c r="HX126" s="14"/>
      <c r="HY126" s="19"/>
      <c r="HZ126" s="77"/>
      <c r="IA126" s="75"/>
      <c r="IB126" s="75"/>
      <c r="IC126" s="14"/>
      <c r="ID126" s="14"/>
      <c r="IE126" s="15"/>
      <c r="IF126" s="14"/>
      <c r="IG126" s="19"/>
      <c r="IH126" s="77"/>
      <c r="II126" s="75"/>
      <c r="IJ126" s="75"/>
      <c r="IK126" s="14"/>
      <c r="IL126" s="14"/>
      <c r="IM126" s="15"/>
      <c r="IN126" s="14"/>
    </row>
    <row r="127" spans="1:248" s="13" customFormat="1" ht="12.75">
      <c r="A127" s="47">
        <v>6</v>
      </c>
      <c r="B127" s="122" t="s">
        <v>368</v>
      </c>
      <c r="C127" s="35" t="s">
        <v>47</v>
      </c>
      <c r="D127" s="117">
        <v>599</v>
      </c>
      <c r="E127" s="36">
        <v>1</v>
      </c>
      <c r="F127" s="36">
        <v>1</v>
      </c>
      <c r="G127" s="160">
        <f t="shared" si="5"/>
        <v>599</v>
      </c>
      <c r="H127" s="117">
        <v>17934</v>
      </c>
      <c r="I127" s="117" t="s">
        <v>387</v>
      </c>
      <c r="J127" s="77"/>
      <c r="K127" s="75"/>
      <c r="L127" s="75"/>
      <c r="M127" s="14"/>
      <c r="N127" s="14"/>
      <c r="O127" s="15"/>
      <c r="P127" s="14"/>
      <c r="Q127" s="19"/>
      <c r="R127" s="77"/>
      <c r="S127" s="75"/>
      <c r="T127" s="75"/>
      <c r="U127" s="14"/>
      <c r="V127" s="14"/>
      <c r="W127" s="15"/>
      <c r="X127" s="14"/>
      <c r="Y127" s="19"/>
      <c r="Z127" s="77"/>
      <c r="AA127" s="75"/>
      <c r="AB127" s="75"/>
      <c r="AC127" s="14"/>
      <c r="AD127" s="14"/>
      <c r="AE127" s="15"/>
      <c r="AF127" s="14"/>
      <c r="AG127" s="19"/>
      <c r="AH127" s="77"/>
      <c r="AI127" s="75"/>
      <c r="AJ127" s="75"/>
      <c r="AK127" s="14"/>
      <c r="AL127" s="14"/>
      <c r="AM127" s="15"/>
      <c r="AN127" s="14"/>
      <c r="AO127" s="19"/>
      <c r="AP127" s="77"/>
      <c r="AQ127" s="75"/>
      <c r="AR127" s="75"/>
      <c r="AS127" s="14"/>
      <c r="AT127" s="14"/>
      <c r="AU127" s="15"/>
      <c r="AV127" s="14"/>
      <c r="AW127" s="19"/>
      <c r="AX127" s="77"/>
      <c r="AY127" s="75"/>
      <c r="AZ127" s="75"/>
      <c r="BA127" s="14"/>
      <c r="BB127" s="14"/>
      <c r="BC127" s="15"/>
      <c r="BD127" s="14"/>
      <c r="BE127" s="19"/>
      <c r="BF127" s="77"/>
      <c r="BG127" s="75"/>
      <c r="BH127" s="75"/>
      <c r="BI127" s="14"/>
      <c r="BJ127" s="14"/>
      <c r="BK127" s="15"/>
      <c r="BL127" s="14"/>
      <c r="BM127" s="19"/>
      <c r="BN127" s="77"/>
      <c r="BO127" s="75"/>
      <c r="BP127" s="75"/>
      <c r="BQ127" s="14"/>
      <c r="BR127" s="14"/>
      <c r="BS127" s="15"/>
      <c r="BT127" s="14"/>
      <c r="BU127" s="19"/>
      <c r="BV127" s="77"/>
      <c r="BW127" s="75"/>
      <c r="BX127" s="75"/>
      <c r="BY127" s="14"/>
      <c r="BZ127" s="14"/>
      <c r="CA127" s="15"/>
      <c r="CB127" s="14"/>
      <c r="CC127" s="19"/>
      <c r="CD127" s="77"/>
      <c r="CE127" s="75"/>
      <c r="CF127" s="75"/>
      <c r="CG127" s="14"/>
      <c r="CH127" s="14"/>
      <c r="CI127" s="15"/>
      <c r="CJ127" s="14"/>
      <c r="CK127" s="19"/>
      <c r="CL127" s="77"/>
      <c r="CM127" s="75"/>
      <c r="CN127" s="75"/>
      <c r="CO127" s="14"/>
      <c r="CP127" s="14"/>
      <c r="CQ127" s="15"/>
      <c r="CR127" s="14"/>
      <c r="CS127" s="19"/>
      <c r="CT127" s="77"/>
      <c r="CU127" s="75"/>
      <c r="CV127" s="75"/>
      <c r="CW127" s="14"/>
      <c r="CX127" s="14"/>
      <c r="CY127" s="15"/>
      <c r="CZ127" s="14"/>
      <c r="DA127" s="19"/>
      <c r="DB127" s="77"/>
      <c r="DC127" s="75"/>
      <c r="DD127" s="75"/>
      <c r="DE127" s="14"/>
      <c r="DF127" s="14"/>
      <c r="DG127" s="15"/>
      <c r="DH127" s="14"/>
      <c r="DI127" s="19"/>
      <c r="DJ127" s="77"/>
      <c r="DK127" s="75"/>
      <c r="DL127" s="75"/>
      <c r="DM127" s="14"/>
      <c r="DN127" s="14"/>
      <c r="DO127" s="15"/>
      <c r="DP127" s="14"/>
      <c r="DQ127" s="19"/>
      <c r="DR127" s="77"/>
      <c r="DS127" s="75"/>
      <c r="DT127" s="75"/>
      <c r="DU127" s="14"/>
      <c r="DV127" s="14"/>
      <c r="DW127" s="15"/>
      <c r="DX127" s="14"/>
      <c r="DY127" s="19"/>
      <c r="DZ127" s="77"/>
      <c r="EA127" s="75"/>
      <c r="EB127" s="75"/>
      <c r="EC127" s="14"/>
      <c r="ED127" s="14"/>
      <c r="EE127" s="15"/>
      <c r="EF127" s="14"/>
      <c r="EG127" s="19"/>
      <c r="EH127" s="77"/>
      <c r="EI127" s="75"/>
      <c r="EJ127" s="75"/>
      <c r="EK127" s="14"/>
      <c r="EL127" s="14"/>
      <c r="EM127" s="15"/>
      <c r="EN127" s="14"/>
      <c r="EO127" s="19"/>
      <c r="EP127" s="77"/>
      <c r="EQ127" s="75"/>
      <c r="ER127" s="75"/>
      <c r="ES127" s="14"/>
      <c r="ET127" s="14"/>
      <c r="EU127" s="15"/>
      <c r="EV127" s="14"/>
      <c r="EW127" s="19"/>
      <c r="EX127" s="77"/>
      <c r="EY127" s="75"/>
      <c r="EZ127" s="75"/>
      <c r="FA127" s="14"/>
      <c r="FB127" s="14"/>
      <c r="FC127" s="15"/>
      <c r="FD127" s="14"/>
      <c r="FE127" s="19"/>
      <c r="FF127" s="77"/>
      <c r="FG127" s="75"/>
      <c r="FH127" s="75"/>
      <c r="FI127" s="14"/>
      <c r="FJ127" s="14"/>
      <c r="FK127" s="15"/>
      <c r="FL127" s="14"/>
      <c r="FM127" s="19"/>
      <c r="FN127" s="77"/>
      <c r="FO127" s="75"/>
      <c r="FP127" s="75"/>
      <c r="FQ127" s="14"/>
      <c r="FR127" s="14"/>
      <c r="FS127" s="15"/>
      <c r="FT127" s="14"/>
      <c r="FU127" s="19"/>
      <c r="FV127" s="77"/>
      <c r="FW127" s="75"/>
      <c r="FX127" s="75"/>
      <c r="FY127" s="14"/>
      <c r="FZ127" s="14"/>
      <c r="GA127" s="15"/>
      <c r="GB127" s="14"/>
      <c r="GC127" s="19"/>
      <c r="GD127" s="77"/>
      <c r="GE127" s="75"/>
      <c r="GF127" s="75"/>
      <c r="GG127" s="14"/>
      <c r="GH127" s="14"/>
      <c r="GI127" s="15"/>
      <c r="GJ127" s="14"/>
      <c r="GK127" s="19"/>
      <c r="GL127" s="77"/>
      <c r="GM127" s="75"/>
      <c r="GN127" s="75"/>
      <c r="GO127" s="14"/>
      <c r="GP127" s="14"/>
      <c r="GQ127" s="15"/>
      <c r="GR127" s="14"/>
      <c r="GS127" s="19"/>
      <c r="GT127" s="77"/>
      <c r="GU127" s="75"/>
      <c r="GV127" s="75"/>
      <c r="GW127" s="14"/>
      <c r="GX127" s="14"/>
      <c r="GY127" s="15"/>
      <c r="GZ127" s="14"/>
      <c r="HA127" s="19"/>
      <c r="HB127" s="77"/>
      <c r="HC127" s="75"/>
      <c r="HD127" s="75"/>
      <c r="HE127" s="14"/>
      <c r="HF127" s="14"/>
      <c r="HG127" s="15"/>
      <c r="HH127" s="14"/>
      <c r="HI127" s="19"/>
      <c r="HJ127" s="77"/>
      <c r="HK127" s="75"/>
      <c r="HL127" s="75"/>
      <c r="HM127" s="14"/>
      <c r="HN127" s="14"/>
      <c r="HO127" s="15"/>
      <c r="HP127" s="14"/>
      <c r="HQ127" s="19"/>
      <c r="HR127" s="77"/>
      <c r="HS127" s="75"/>
      <c r="HT127" s="75"/>
      <c r="HU127" s="14"/>
      <c r="HV127" s="14"/>
      <c r="HW127" s="15"/>
      <c r="HX127" s="14"/>
      <c r="HY127" s="19"/>
      <c r="HZ127" s="77"/>
      <c r="IA127" s="75"/>
      <c r="IB127" s="75"/>
      <c r="IC127" s="14"/>
      <c r="ID127" s="14"/>
      <c r="IE127" s="15"/>
      <c r="IF127" s="14"/>
      <c r="IG127" s="19"/>
      <c r="IH127" s="77"/>
      <c r="II127" s="75"/>
      <c r="IJ127" s="75"/>
      <c r="IK127" s="14"/>
      <c r="IL127" s="14"/>
      <c r="IM127" s="15"/>
      <c r="IN127" s="14"/>
    </row>
    <row r="128" spans="1:9" ht="12.75">
      <c r="A128" s="47">
        <v>7</v>
      </c>
      <c r="B128" s="122" t="s">
        <v>403</v>
      </c>
      <c r="C128" s="35" t="s">
        <v>47</v>
      </c>
      <c r="D128" s="117">
        <v>834</v>
      </c>
      <c r="E128" s="162">
        <v>1</v>
      </c>
      <c r="F128" s="162">
        <v>1</v>
      </c>
      <c r="G128" s="160">
        <f t="shared" si="5"/>
        <v>834</v>
      </c>
      <c r="H128" s="117">
        <v>54061</v>
      </c>
      <c r="I128" s="117" t="s">
        <v>405</v>
      </c>
    </row>
    <row r="129" spans="1:248" s="13" customFormat="1" ht="12.75">
      <c r="A129" s="47">
        <v>8</v>
      </c>
      <c r="B129" s="122" t="s">
        <v>369</v>
      </c>
      <c r="C129" s="35" t="s">
        <v>47</v>
      </c>
      <c r="D129" s="117">
        <v>414</v>
      </c>
      <c r="E129" s="36">
        <v>1</v>
      </c>
      <c r="F129" s="36">
        <v>1</v>
      </c>
      <c r="G129" s="160">
        <f t="shared" si="5"/>
        <v>414</v>
      </c>
      <c r="H129" s="117">
        <v>76251</v>
      </c>
      <c r="I129" s="117" t="s">
        <v>388</v>
      </c>
      <c r="J129" s="77"/>
      <c r="K129" s="75"/>
      <c r="L129" s="75"/>
      <c r="M129" s="14"/>
      <c r="N129" s="14"/>
      <c r="O129" s="15"/>
      <c r="P129" s="14"/>
      <c r="Q129" s="19"/>
      <c r="R129" s="77"/>
      <c r="S129" s="75"/>
      <c r="T129" s="75"/>
      <c r="U129" s="14"/>
      <c r="V129" s="14"/>
      <c r="W129" s="15"/>
      <c r="X129" s="14"/>
      <c r="Y129" s="19"/>
      <c r="Z129" s="77"/>
      <c r="AA129" s="75"/>
      <c r="AB129" s="75"/>
      <c r="AC129" s="14"/>
      <c r="AD129" s="14"/>
      <c r="AE129" s="15"/>
      <c r="AF129" s="14"/>
      <c r="AG129" s="19"/>
      <c r="AH129" s="77"/>
      <c r="AI129" s="75"/>
      <c r="AJ129" s="75"/>
      <c r="AK129" s="14"/>
      <c r="AL129" s="14"/>
      <c r="AM129" s="15"/>
      <c r="AN129" s="14"/>
      <c r="AO129" s="19"/>
      <c r="AP129" s="77"/>
      <c r="AQ129" s="75"/>
      <c r="AR129" s="75"/>
      <c r="AS129" s="14"/>
      <c r="AT129" s="14"/>
      <c r="AU129" s="15"/>
      <c r="AV129" s="14"/>
      <c r="AW129" s="19"/>
      <c r="AX129" s="77"/>
      <c r="AY129" s="75"/>
      <c r="AZ129" s="75"/>
      <c r="BA129" s="14"/>
      <c r="BB129" s="14"/>
      <c r="BC129" s="15"/>
      <c r="BD129" s="14"/>
      <c r="BE129" s="19"/>
      <c r="BF129" s="77"/>
      <c r="BG129" s="75"/>
      <c r="BH129" s="75"/>
      <c r="BI129" s="14"/>
      <c r="BJ129" s="14"/>
      <c r="BK129" s="15"/>
      <c r="BL129" s="14"/>
      <c r="BM129" s="19"/>
      <c r="BN129" s="77"/>
      <c r="BO129" s="75"/>
      <c r="BP129" s="75"/>
      <c r="BQ129" s="14"/>
      <c r="BR129" s="14"/>
      <c r="BS129" s="15"/>
      <c r="BT129" s="14"/>
      <c r="BU129" s="19"/>
      <c r="BV129" s="77"/>
      <c r="BW129" s="75"/>
      <c r="BX129" s="75"/>
      <c r="BY129" s="14"/>
      <c r="BZ129" s="14"/>
      <c r="CA129" s="15"/>
      <c r="CB129" s="14"/>
      <c r="CC129" s="19"/>
      <c r="CD129" s="77"/>
      <c r="CE129" s="75"/>
      <c r="CF129" s="75"/>
      <c r="CG129" s="14"/>
      <c r="CH129" s="14"/>
      <c r="CI129" s="15"/>
      <c r="CJ129" s="14"/>
      <c r="CK129" s="19"/>
      <c r="CL129" s="77"/>
      <c r="CM129" s="75"/>
      <c r="CN129" s="75"/>
      <c r="CO129" s="14"/>
      <c r="CP129" s="14"/>
      <c r="CQ129" s="15"/>
      <c r="CR129" s="14"/>
      <c r="CS129" s="19"/>
      <c r="CT129" s="77"/>
      <c r="CU129" s="75"/>
      <c r="CV129" s="75"/>
      <c r="CW129" s="14"/>
      <c r="CX129" s="14"/>
      <c r="CY129" s="15"/>
      <c r="CZ129" s="14"/>
      <c r="DA129" s="19"/>
      <c r="DB129" s="77"/>
      <c r="DC129" s="75"/>
      <c r="DD129" s="75"/>
      <c r="DE129" s="14"/>
      <c r="DF129" s="14"/>
      <c r="DG129" s="15"/>
      <c r="DH129" s="14"/>
      <c r="DI129" s="19"/>
      <c r="DJ129" s="77"/>
      <c r="DK129" s="75"/>
      <c r="DL129" s="75"/>
      <c r="DM129" s="14"/>
      <c r="DN129" s="14"/>
      <c r="DO129" s="15"/>
      <c r="DP129" s="14"/>
      <c r="DQ129" s="19"/>
      <c r="DR129" s="77"/>
      <c r="DS129" s="75"/>
      <c r="DT129" s="75"/>
      <c r="DU129" s="14"/>
      <c r="DV129" s="14"/>
      <c r="DW129" s="15"/>
      <c r="DX129" s="14"/>
      <c r="DY129" s="19"/>
      <c r="DZ129" s="77"/>
      <c r="EA129" s="75"/>
      <c r="EB129" s="75"/>
      <c r="EC129" s="14"/>
      <c r="ED129" s="14"/>
      <c r="EE129" s="15"/>
      <c r="EF129" s="14"/>
      <c r="EG129" s="19"/>
      <c r="EH129" s="77"/>
      <c r="EI129" s="75"/>
      <c r="EJ129" s="75"/>
      <c r="EK129" s="14"/>
      <c r="EL129" s="14"/>
      <c r="EM129" s="15"/>
      <c r="EN129" s="14"/>
      <c r="EO129" s="19"/>
      <c r="EP129" s="77"/>
      <c r="EQ129" s="75"/>
      <c r="ER129" s="75"/>
      <c r="ES129" s="14"/>
      <c r="ET129" s="14"/>
      <c r="EU129" s="15"/>
      <c r="EV129" s="14"/>
      <c r="EW129" s="19"/>
      <c r="EX129" s="77"/>
      <c r="EY129" s="75"/>
      <c r="EZ129" s="75"/>
      <c r="FA129" s="14"/>
      <c r="FB129" s="14"/>
      <c r="FC129" s="15"/>
      <c r="FD129" s="14"/>
      <c r="FE129" s="19"/>
      <c r="FF129" s="77"/>
      <c r="FG129" s="75"/>
      <c r="FH129" s="75"/>
      <c r="FI129" s="14"/>
      <c r="FJ129" s="14"/>
      <c r="FK129" s="15"/>
      <c r="FL129" s="14"/>
      <c r="FM129" s="19"/>
      <c r="FN129" s="77"/>
      <c r="FO129" s="75"/>
      <c r="FP129" s="75"/>
      <c r="FQ129" s="14"/>
      <c r="FR129" s="14"/>
      <c r="FS129" s="15"/>
      <c r="FT129" s="14"/>
      <c r="FU129" s="19"/>
      <c r="FV129" s="77"/>
      <c r="FW129" s="75"/>
      <c r="FX129" s="75"/>
      <c r="FY129" s="14"/>
      <c r="FZ129" s="14"/>
      <c r="GA129" s="15"/>
      <c r="GB129" s="14"/>
      <c r="GC129" s="19"/>
      <c r="GD129" s="77"/>
      <c r="GE129" s="75"/>
      <c r="GF129" s="75"/>
      <c r="GG129" s="14"/>
      <c r="GH129" s="14"/>
      <c r="GI129" s="15"/>
      <c r="GJ129" s="14"/>
      <c r="GK129" s="19"/>
      <c r="GL129" s="77"/>
      <c r="GM129" s="75"/>
      <c r="GN129" s="75"/>
      <c r="GO129" s="14"/>
      <c r="GP129" s="14"/>
      <c r="GQ129" s="15"/>
      <c r="GR129" s="14"/>
      <c r="GS129" s="19"/>
      <c r="GT129" s="77"/>
      <c r="GU129" s="75"/>
      <c r="GV129" s="75"/>
      <c r="GW129" s="14"/>
      <c r="GX129" s="14"/>
      <c r="GY129" s="15"/>
      <c r="GZ129" s="14"/>
      <c r="HA129" s="19"/>
      <c r="HB129" s="77"/>
      <c r="HC129" s="75"/>
      <c r="HD129" s="75"/>
      <c r="HE129" s="14"/>
      <c r="HF129" s="14"/>
      <c r="HG129" s="15"/>
      <c r="HH129" s="14"/>
      <c r="HI129" s="19"/>
      <c r="HJ129" s="77"/>
      <c r="HK129" s="75"/>
      <c r="HL129" s="75"/>
      <c r="HM129" s="14"/>
      <c r="HN129" s="14"/>
      <c r="HO129" s="15"/>
      <c r="HP129" s="14"/>
      <c r="HQ129" s="19"/>
      <c r="HR129" s="77"/>
      <c r="HS129" s="75"/>
      <c r="HT129" s="75"/>
      <c r="HU129" s="14"/>
      <c r="HV129" s="14"/>
      <c r="HW129" s="15"/>
      <c r="HX129" s="14"/>
      <c r="HY129" s="19"/>
      <c r="HZ129" s="77"/>
      <c r="IA129" s="75"/>
      <c r="IB129" s="75"/>
      <c r="IC129" s="14"/>
      <c r="ID129" s="14"/>
      <c r="IE129" s="15"/>
      <c r="IF129" s="14"/>
      <c r="IG129" s="19"/>
      <c r="IH129" s="77"/>
      <c r="II129" s="75"/>
      <c r="IJ129" s="75"/>
      <c r="IK129" s="14"/>
      <c r="IL129" s="14"/>
      <c r="IM129" s="15"/>
      <c r="IN129" s="14"/>
    </row>
    <row r="130" spans="1:248" s="13" customFormat="1" ht="12.75">
      <c r="A130" s="47">
        <v>9</v>
      </c>
      <c r="B130" s="122" t="s">
        <v>370</v>
      </c>
      <c r="C130" s="35" t="s">
        <v>47</v>
      </c>
      <c r="D130" s="117">
        <v>45</v>
      </c>
      <c r="E130" s="36">
        <v>1</v>
      </c>
      <c r="F130" s="36">
        <v>1</v>
      </c>
      <c r="G130" s="160">
        <f t="shared" si="5"/>
        <v>45</v>
      </c>
      <c r="H130" s="117">
        <v>7542</v>
      </c>
      <c r="I130" s="117" t="s">
        <v>389</v>
      </c>
      <c r="J130" s="77"/>
      <c r="K130" s="75"/>
      <c r="L130" s="75"/>
      <c r="M130" s="14"/>
      <c r="N130" s="14"/>
      <c r="O130" s="15"/>
      <c r="P130" s="14"/>
      <c r="Q130" s="19"/>
      <c r="R130" s="77"/>
      <c r="S130" s="75"/>
      <c r="T130" s="75"/>
      <c r="U130" s="14"/>
      <c r="V130" s="14"/>
      <c r="W130" s="15"/>
      <c r="X130" s="14"/>
      <c r="Y130" s="19"/>
      <c r="Z130" s="77"/>
      <c r="AA130" s="75"/>
      <c r="AB130" s="75"/>
      <c r="AC130" s="14"/>
      <c r="AD130" s="14"/>
      <c r="AE130" s="15"/>
      <c r="AF130" s="14"/>
      <c r="AG130" s="19"/>
      <c r="AH130" s="77"/>
      <c r="AI130" s="75"/>
      <c r="AJ130" s="75"/>
      <c r="AK130" s="14"/>
      <c r="AL130" s="14"/>
      <c r="AM130" s="15"/>
      <c r="AN130" s="14"/>
      <c r="AO130" s="19"/>
      <c r="AP130" s="77"/>
      <c r="AQ130" s="75"/>
      <c r="AR130" s="75"/>
      <c r="AS130" s="14"/>
      <c r="AT130" s="14"/>
      <c r="AU130" s="15"/>
      <c r="AV130" s="14"/>
      <c r="AW130" s="19"/>
      <c r="AX130" s="77"/>
      <c r="AY130" s="75"/>
      <c r="AZ130" s="75"/>
      <c r="BA130" s="14"/>
      <c r="BB130" s="14"/>
      <c r="BC130" s="15"/>
      <c r="BD130" s="14"/>
      <c r="BE130" s="19"/>
      <c r="BF130" s="77"/>
      <c r="BG130" s="75"/>
      <c r="BH130" s="75"/>
      <c r="BI130" s="14"/>
      <c r="BJ130" s="14"/>
      <c r="BK130" s="15"/>
      <c r="BL130" s="14"/>
      <c r="BM130" s="19"/>
      <c r="BN130" s="77"/>
      <c r="BO130" s="75"/>
      <c r="BP130" s="75"/>
      <c r="BQ130" s="14"/>
      <c r="BR130" s="14"/>
      <c r="BS130" s="15"/>
      <c r="BT130" s="14"/>
      <c r="BU130" s="19"/>
      <c r="BV130" s="77"/>
      <c r="BW130" s="75"/>
      <c r="BX130" s="75"/>
      <c r="BY130" s="14"/>
      <c r="BZ130" s="14"/>
      <c r="CA130" s="15"/>
      <c r="CB130" s="14"/>
      <c r="CC130" s="19"/>
      <c r="CD130" s="77"/>
      <c r="CE130" s="75"/>
      <c r="CF130" s="75"/>
      <c r="CG130" s="14"/>
      <c r="CH130" s="14"/>
      <c r="CI130" s="15"/>
      <c r="CJ130" s="14"/>
      <c r="CK130" s="19"/>
      <c r="CL130" s="77"/>
      <c r="CM130" s="75"/>
      <c r="CN130" s="75"/>
      <c r="CO130" s="14"/>
      <c r="CP130" s="14"/>
      <c r="CQ130" s="15"/>
      <c r="CR130" s="14"/>
      <c r="CS130" s="19"/>
      <c r="CT130" s="77"/>
      <c r="CU130" s="75"/>
      <c r="CV130" s="75"/>
      <c r="CW130" s="14"/>
      <c r="CX130" s="14"/>
      <c r="CY130" s="15"/>
      <c r="CZ130" s="14"/>
      <c r="DA130" s="19"/>
      <c r="DB130" s="77"/>
      <c r="DC130" s="75"/>
      <c r="DD130" s="75"/>
      <c r="DE130" s="14"/>
      <c r="DF130" s="14"/>
      <c r="DG130" s="15"/>
      <c r="DH130" s="14"/>
      <c r="DI130" s="19"/>
      <c r="DJ130" s="77"/>
      <c r="DK130" s="75"/>
      <c r="DL130" s="75"/>
      <c r="DM130" s="14"/>
      <c r="DN130" s="14"/>
      <c r="DO130" s="15"/>
      <c r="DP130" s="14"/>
      <c r="DQ130" s="19"/>
      <c r="DR130" s="77"/>
      <c r="DS130" s="75"/>
      <c r="DT130" s="75"/>
      <c r="DU130" s="14"/>
      <c r="DV130" s="14"/>
      <c r="DW130" s="15"/>
      <c r="DX130" s="14"/>
      <c r="DY130" s="19"/>
      <c r="DZ130" s="77"/>
      <c r="EA130" s="75"/>
      <c r="EB130" s="75"/>
      <c r="EC130" s="14"/>
      <c r="ED130" s="14"/>
      <c r="EE130" s="15"/>
      <c r="EF130" s="14"/>
      <c r="EG130" s="19"/>
      <c r="EH130" s="77"/>
      <c r="EI130" s="75"/>
      <c r="EJ130" s="75"/>
      <c r="EK130" s="14"/>
      <c r="EL130" s="14"/>
      <c r="EM130" s="15"/>
      <c r="EN130" s="14"/>
      <c r="EO130" s="19"/>
      <c r="EP130" s="77"/>
      <c r="EQ130" s="75"/>
      <c r="ER130" s="75"/>
      <c r="ES130" s="14"/>
      <c r="ET130" s="14"/>
      <c r="EU130" s="15"/>
      <c r="EV130" s="14"/>
      <c r="EW130" s="19"/>
      <c r="EX130" s="77"/>
      <c r="EY130" s="75"/>
      <c r="EZ130" s="75"/>
      <c r="FA130" s="14"/>
      <c r="FB130" s="14"/>
      <c r="FC130" s="15"/>
      <c r="FD130" s="14"/>
      <c r="FE130" s="19"/>
      <c r="FF130" s="77"/>
      <c r="FG130" s="75"/>
      <c r="FH130" s="75"/>
      <c r="FI130" s="14"/>
      <c r="FJ130" s="14"/>
      <c r="FK130" s="15"/>
      <c r="FL130" s="14"/>
      <c r="FM130" s="19"/>
      <c r="FN130" s="77"/>
      <c r="FO130" s="75"/>
      <c r="FP130" s="75"/>
      <c r="FQ130" s="14"/>
      <c r="FR130" s="14"/>
      <c r="FS130" s="15"/>
      <c r="FT130" s="14"/>
      <c r="FU130" s="19"/>
      <c r="FV130" s="77"/>
      <c r="FW130" s="75"/>
      <c r="FX130" s="75"/>
      <c r="FY130" s="14"/>
      <c r="FZ130" s="14"/>
      <c r="GA130" s="15"/>
      <c r="GB130" s="14"/>
      <c r="GC130" s="19"/>
      <c r="GD130" s="77"/>
      <c r="GE130" s="75"/>
      <c r="GF130" s="75"/>
      <c r="GG130" s="14"/>
      <c r="GH130" s="14"/>
      <c r="GI130" s="15"/>
      <c r="GJ130" s="14"/>
      <c r="GK130" s="19"/>
      <c r="GL130" s="77"/>
      <c r="GM130" s="75"/>
      <c r="GN130" s="75"/>
      <c r="GO130" s="14"/>
      <c r="GP130" s="14"/>
      <c r="GQ130" s="15"/>
      <c r="GR130" s="14"/>
      <c r="GS130" s="19"/>
      <c r="GT130" s="77"/>
      <c r="GU130" s="75"/>
      <c r="GV130" s="75"/>
      <c r="GW130" s="14"/>
      <c r="GX130" s="14"/>
      <c r="GY130" s="15"/>
      <c r="GZ130" s="14"/>
      <c r="HA130" s="19"/>
      <c r="HB130" s="77"/>
      <c r="HC130" s="75"/>
      <c r="HD130" s="75"/>
      <c r="HE130" s="14"/>
      <c r="HF130" s="14"/>
      <c r="HG130" s="15"/>
      <c r="HH130" s="14"/>
      <c r="HI130" s="19"/>
      <c r="HJ130" s="77"/>
      <c r="HK130" s="75"/>
      <c r="HL130" s="75"/>
      <c r="HM130" s="14"/>
      <c r="HN130" s="14"/>
      <c r="HO130" s="15"/>
      <c r="HP130" s="14"/>
      <c r="HQ130" s="19"/>
      <c r="HR130" s="77"/>
      <c r="HS130" s="75"/>
      <c r="HT130" s="75"/>
      <c r="HU130" s="14"/>
      <c r="HV130" s="14"/>
      <c r="HW130" s="15"/>
      <c r="HX130" s="14"/>
      <c r="HY130" s="19"/>
      <c r="HZ130" s="77"/>
      <c r="IA130" s="75"/>
      <c r="IB130" s="75"/>
      <c r="IC130" s="14"/>
      <c r="ID130" s="14"/>
      <c r="IE130" s="15"/>
      <c r="IF130" s="14"/>
      <c r="IG130" s="19"/>
      <c r="IH130" s="77"/>
      <c r="II130" s="75"/>
      <c r="IJ130" s="75"/>
      <c r="IK130" s="14"/>
      <c r="IL130" s="14"/>
      <c r="IM130" s="15"/>
      <c r="IN130" s="14"/>
    </row>
    <row r="131" spans="1:248" s="13" customFormat="1" ht="12.75">
      <c r="A131" s="47">
        <v>10</v>
      </c>
      <c r="B131" s="122" t="s">
        <v>371</v>
      </c>
      <c r="C131" s="35" t="s">
        <v>47</v>
      </c>
      <c r="D131" s="117">
        <v>20</v>
      </c>
      <c r="E131" s="36">
        <v>1</v>
      </c>
      <c r="F131" s="36">
        <v>1</v>
      </c>
      <c r="G131" s="160">
        <f t="shared" si="5"/>
        <v>20</v>
      </c>
      <c r="H131" s="117">
        <v>3260</v>
      </c>
      <c r="I131" s="117" t="s">
        <v>390</v>
      </c>
      <c r="J131" s="77"/>
      <c r="K131" s="75"/>
      <c r="L131" s="75"/>
      <c r="M131" s="14"/>
      <c r="N131" s="14"/>
      <c r="O131" s="15"/>
      <c r="P131" s="14"/>
      <c r="Q131" s="19"/>
      <c r="R131" s="77"/>
      <c r="S131" s="75"/>
      <c r="T131" s="75"/>
      <c r="U131" s="14"/>
      <c r="V131" s="14"/>
      <c r="W131" s="15"/>
      <c r="X131" s="14"/>
      <c r="Y131" s="19"/>
      <c r="Z131" s="77"/>
      <c r="AA131" s="75"/>
      <c r="AB131" s="75"/>
      <c r="AC131" s="14"/>
      <c r="AD131" s="14"/>
      <c r="AE131" s="15"/>
      <c r="AF131" s="14"/>
      <c r="AG131" s="19"/>
      <c r="AH131" s="77"/>
      <c r="AI131" s="75"/>
      <c r="AJ131" s="75"/>
      <c r="AK131" s="14"/>
      <c r="AL131" s="14"/>
      <c r="AM131" s="15"/>
      <c r="AN131" s="14"/>
      <c r="AO131" s="19"/>
      <c r="AP131" s="77"/>
      <c r="AQ131" s="75"/>
      <c r="AR131" s="75"/>
      <c r="AS131" s="14"/>
      <c r="AT131" s="14"/>
      <c r="AU131" s="15"/>
      <c r="AV131" s="14"/>
      <c r="AW131" s="19"/>
      <c r="AX131" s="77"/>
      <c r="AY131" s="75"/>
      <c r="AZ131" s="75"/>
      <c r="BA131" s="14"/>
      <c r="BB131" s="14"/>
      <c r="BC131" s="15"/>
      <c r="BD131" s="14"/>
      <c r="BE131" s="19"/>
      <c r="BF131" s="77"/>
      <c r="BG131" s="75"/>
      <c r="BH131" s="75"/>
      <c r="BI131" s="14"/>
      <c r="BJ131" s="14"/>
      <c r="BK131" s="15"/>
      <c r="BL131" s="14"/>
      <c r="BM131" s="19"/>
      <c r="BN131" s="77"/>
      <c r="BO131" s="75"/>
      <c r="BP131" s="75"/>
      <c r="BQ131" s="14"/>
      <c r="BR131" s="14"/>
      <c r="BS131" s="15"/>
      <c r="BT131" s="14"/>
      <c r="BU131" s="19"/>
      <c r="BV131" s="77"/>
      <c r="BW131" s="75"/>
      <c r="BX131" s="75"/>
      <c r="BY131" s="14"/>
      <c r="BZ131" s="14"/>
      <c r="CA131" s="15"/>
      <c r="CB131" s="14"/>
      <c r="CC131" s="19"/>
      <c r="CD131" s="77"/>
      <c r="CE131" s="75"/>
      <c r="CF131" s="75"/>
      <c r="CG131" s="14"/>
      <c r="CH131" s="14"/>
      <c r="CI131" s="15"/>
      <c r="CJ131" s="14"/>
      <c r="CK131" s="19"/>
      <c r="CL131" s="77"/>
      <c r="CM131" s="75"/>
      <c r="CN131" s="75"/>
      <c r="CO131" s="14"/>
      <c r="CP131" s="14"/>
      <c r="CQ131" s="15"/>
      <c r="CR131" s="14"/>
      <c r="CS131" s="19"/>
      <c r="CT131" s="77"/>
      <c r="CU131" s="75"/>
      <c r="CV131" s="75"/>
      <c r="CW131" s="14"/>
      <c r="CX131" s="14"/>
      <c r="CY131" s="15"/>
      <c r="CZ131" s="14"/>
      <c r="DA131" s="19"/>
      <c r="DB131" s="77"/>
      <c r="DC131" s="75"/>
      <c r="DD131" s="75"/>
      <c r="DE131" s="14"/>
      <c r="DF131" s="14"/>
      <c r="DG131" s="15"/>
      <c r="DH131" s="14"/>
      <c r="DI131" s="19"/>
      <c r="DJ131" s="77"/>
      <c r="DK131" s="75"/>
      <c r="DL131" s="75"/>
      <c r="DM131" s="14"/>
      <c r="DN131" s="14"/>
      <c r="DO131" s="15"/>
      <c r="DP131" s="14"/>
      <c r="DQ131" s="19"/>
      <c r="DR131" s="77"/>
      <c r="DS131" s="75"/>
      <c r="DT131" s="75"/>
      <c r="DU131" s="14"/>
      <c r="DV131" s="14"/>
      <c r="DW131" s="15"/>
      <c r="DX131" s="14"/>
      <c r="DY131" s="19"/>
      <c r="DZ131" s="77"/>
      <c r="EA131" s="75"/>
      <c r="EB131" s="75"/>
      <c r="EC131" s="14"/>
      <c r="ED131" s="14"/>
      <c r="EE131" s="15"/>
      <c r="EF131" s="14"/>
      <c r="EG131" s="19"/>
      <c r="EH131" s="77"/>
      <c r="EI131" s="75"/>
      <c r="EJ131" s="75"/>
      <c r="EK131" s="14"/>
      <c r="EL131" s="14"/>
      <c r="EM131" s="15"/>
      <c r="EN131" s="14"/>
      <c r="EO131" s="19"/>
      <c r="EP131" s="77"/>
      <c r="EQ131" s="75"/>
      <c r="ER131" s="75"/>
      <c r="ES131" s="14"/>
      <c r="ET131" s="14"/>
      <c r="EU131" s="15"/>
      <c r="EV131" s="14"/>
      <c r="EW131" s="19"/>
      <c r="EX131" s="77"/>
      <c r="EY131" s="75"/>
      <c r="EZ131" s="75"/>
      <c r="FA131" s="14"/>
      <c r="FB131" s="14"/>
      <c r="FC131" s="15"/>
      <c r="FD131" s="14"/>
      <c r="FE131" s="19"/>
      <c r="FF131" s="77"/>
      <c r="FG131" s="75"/>
      <c r="FH131" s="75"/>
      <c r="FI131" s="14"/>
      <c r="FJ131" s="14"/>
      <c r="FK131" s="15"/>
      <c r="FL131" s="14"/>
      <c r="FM131" s="19"/>
      <c r="FN131" s="77"/>
      <c r="FO131" s="75"/>
      <c r="FP131" s="75"/>
      <c r="FQ131" s="14"/>
      <c r="FR131" s="14"/>
      <c r="FS131" s="15"/>
      <c r="FT131" s="14"/>
      <c r="FU131" s="19"/>
      <c r="FV131" s="77"/>
      <c r="FW131" s="75"/>
      <c r="FX131" s="75"/>
      <c r="FY131" s="14"/>
      <c r="FZ131" s="14"/>
      <c r="GA131" s="15"/>
      <c r="GB131" s="14"/>
      <c r="GC131" s="19"/>
      <c r="GD131" s="77"/>
      <c r="GE131" s="75"/>
      <c r="GF131" s="75"/>
      <c r="GG131" s="14"/>
      <c r="GH131" s="14"/>
      <c r="GI131" s="15"/>
      <c r="GJ131" s="14"/>
      <c r="GK131" s="19"/>
      <c r="GL131" s="77"/>
      <c r="GM131" s="75"/>
      <c r="GN131" s="75"/>
      <c r="GO131" s="14"/>
      <c r="GP131" s="14"/>
      <c r="GQ131" s="15"/>
      <c r="GR131" s="14"/>
      <c r="GS131" s="19"/>
      <c r="GT131" s="77"/>
      <c r="GU131" s="75"/>
      <c r="GV131" s="75"/>
      <c r="GW131" s="14"/>
      <c r="GX131" s="14"/>
      <c r="GY131" s="15"/>
      <c r="GZ131" s="14"/>
      <c r="HA131" s="19"/>
      <c r="HB131" s="77"/>
      <c r="HC131" s="75"/>
      <c r="HD131" s="75"/>
      <c r="HE131" s="14"/>
      <c r="HF131" s="14"/>
      <c r="HG131" s="15"/>
      <c r="HH131" s="14"/>
      <c r="HI131" s="19"/>
      <c r="HJ131" s="77"/>
      <c r="HK131" s="75"/>
      <c r="HL131" s="75"/>
      <c r="HM131" s="14"/>
      <c r="HN131" s="14"/>
      <c r="HO131" s="15"/>
      <c r="HP131" s="14"/>
      <c r="HQ131" s="19"/>
      <c r="HR131" s="77"/>
      <c r="HS131" s="75"/>
      <c r="HT131" s="75"/>
      <c r="HU131" s="14"/>
      <c r="HV131" s="14"/>
      <c r="HW131" s="15"/>
      <c r="HX131" s="14"/>
      <c r="HY131" s="19"/>
      <c r="HZ131" s="77"/>
      <c r="IA131" s="75"/>
      <c r="IB131" s="75"/>
      <c r="IC131" s="14"/>
      <c r="ID131" s="14"/>
      <c r="IE131" s="15"/>
      <c r="IF131" s="14"/>
      <c r="IG131" s="19"/>
      <c r="IH131" s="77"/>
      <c r="II131" s="75"/>
      <c r="IJ131" s="75"/>
      <c r="IK131" s="14"/>
      <c r="IL131" s="14"/>
      <c r="IM131" s="15"/>
      <c r="IN131" s="14"/>
    </row>
    <row r="132" spans="1:248" s="13" customFormat="1" ht="12.75">
      <c r="A132" s="47">
        <v>11</v>
      </c>
      <c r="B132" s="122" t="s">
        <v>372</v>
      </c>
      <c r="C132" s="35" t="s">
        <v>47</v>
      </c>
      <c r="D132" s="117">
        <v>1</v>
      </c>
      <c r="E132" s="36">
        <v>1</v>
      </c>
      <c r="F132" s="36">
        <v>1</v>
      </c>
      <c r="G132" s="160">
        <f t="shared" si="5"/>
        <v>1</v>
      </c>
      <c r="H132" s="117">
        <v>740</v>
      </c>
      <c r="I132" s="117" t="s">
        <v>391</v>
      </c>
      <c r="J132" s="77"/>
      <c r="K132" s="75"/>
      <c r="L132" s="75"/>
      <c r="M132" s="14"/>
      <c r="N132" s="14"/>
      <c r="O132" s="15"/>
      <c r="P132" s="14"/>
      <c r="Q132" s="19"/>
      <c r="R132" s="77"/>
      <c r="S132" s="75"/>
      <c r="T132" s="75"/>
      <c r="U132" s="14"/>
      <c r="V132" s="14"/>
      <c r="W132" s="15"/>
      <c r="X132" s="14"/>
      <c r="Y132" s="19"/>
      <c r="Z132" s="77"/>
      <c r="AA132" s="75"/>
      <c r="AB132" s="75"/>
      <c r="AC132" s="14"/>
      <c r="AD132" s="14"/>
      <c r="AE132" s="15"/>
      <c r="AF132" s="14"/>
      <c r="AG132" s="19"/>
      <c r="AH132" s="77"/>
      <c r="AI132" s="75"/>
      <c r="AJ132" s="75"/>
      <c r="AK132" s="14"/>
      <c r="AL132" s="14"/>
      <c r="AM132" s="15"/>
      <c r="AN132" s="14"/>
      <c r="AO132" s="19"/>
      <c r="AP132" s="77"/>
      <c r="AQ132" s="75"/>
      <c r="AR132" s="75"/>
      <c r="AS132" s="14"/>
      <c r="AT132" s="14"/>
      <c r="AU132" s="15"/>
      <c r="AV132" s="14"/>
      <c r="AW132" s="19"/>
      <c r="AX132" s="77"/>
      <c r="AY132" s="75"/>
      <c r="AZ132" s="75"/>
      <c r="BA132" s="14"/>
      <c r="BB132" s="14"/>
      <c r="BC132" s="15"/>
      <c r="BD132" s="14"/>
      <c r="BE132" s="19"/>
      <c r="BF132" s="77"/>
      <c r="BG132" s="75"/>
      <c r="BH132" s="75"/>
      <c r="BI132" s="14"/>
      <c r="BJ132" s="14"/>
      <c r="BK132" s="15"/>
      <c r="BL132" s="14"/>
      <c r="BM132" s="19"/>
      <c r="BN132" s="77"/>
      <c r="BO132" s="75"/>
      <c r="BP132" s="75"/>
      <c r="BQ132" s="14"/>
      <c r="BR132" s="14"/>
      <c r="BS132" s="15"/>
      <c r="BT132" s="14"/>
      <c r="BU132" s="19"/>
      <c r="BV132" s="77"/>
      <c r="BW132" s="75"/>
      <c r="BX132" s="75"/>
      <c r="BY132" s="14"/>
      <c r="BZ132" s="14"/>
      <c r="CA132" s="15"/>
      <c r="CB132" s="14"/>
      <c r="CC132" s="19"/>
      <c r="CD132" s="77"/>
      <c r="CE132" s="75"/>
      <c r="CF132" s="75"/>
      <c r="CG132" s="14"/>
      <c r="CH132" s="14"/>
      <c r="CI132" s="15"/>
      <c r="CJ132" s="14"/>
      <c r="CK132" s="19"/>
      <c r="CL132" s="77"/>
      <c r="CM132" s="75"/>
      <c r="CN132" s="75"/>
      <c r="CO132" s="14"/>
      <c r="CP132" s="14"/>
      <c r="CQ132" s="15"/>
      <c r="CR132" s="14"/>
      <c r="CS132" s="19"/>
      <c r="CT132" s="77"/>
      <c r="CU132" s="75"/>
      <c r="CV132" s="75"/>
      <c r="CW132" s="14"/>
      <c r="CX132" s="14"/>
      <c r="CY132" s="15"/>
      <c r="CZ132" s="14"/>
      <c r="DA132" s="19"/>
      <c r="DB132" s="77"/>
      <c r="DC132" s="75"/>
      <c r="DD132" s="75"/>
      <c r="DE132" s="14"/>
      <c r="DF132" s="14"/>
      <c r="DG132" s="15"/>
      <c r="DH132" s="14"/>
      <c r="DI132" s="19"/>
      <c r="DJ132" s="77"/>
      <c r="DK132" s="75"/>
      <c r="DL132" s="75"/>
      <c r="DM132" s="14"/>
      <c r="DN132" s="14"/>
      <c r="DO132" s="15"/>
      <c r="DP132" s="14"/>
      <c r="DQ132" s="19"/>
      <c r="DR132" s="77"/>
      <c r="DS132" s="75"/>
      <c r="DT132" s="75"/>
      <c r="DU132" s="14"/>
      <c r="DV132" s="14"/>
      <c r="DW132" s="15"/>
      <c r="DX132" s="14"/>
      <c r="DY132" s="19"/>
      <c r="DZ132" s="77"/>
      <c r="EA132" s="75"/>
      <c r="EB132" s="75"/>
      <c r="EC132" s="14"/>
      <c r="ED132" s="14"/>
      <c r="EE132" s="15"/>
      <c r="EF132" s="14"/>
      <c r="EG132" s="19"/>
      <c r="EH132" s="77"/>
      <c r="EI132" s="75"/>
      <c r="EJ132" s="75"/>
      <c r="EK132" s="14"/>
      <c r="EL132" s="14"/>
      <c r="EM132" s="15"/>
      <c r="EN132" s="14"/>
      <c r="EO132" s="19"/>
      <c r="EP132" s="77"/>
      <c r="EQ132" s="75"/>
      <c r="ER132" s="75"/>
      <c r="ES132" s="14"/>
      <c r="ET132" s="14"/>
      <c r="EU132" s="15"/>
      <c r="EV132" s="14"/>
      <c r="EW132" s="19"/>
      <c r="EX132" s="77"/>
      <c r="EY132" s="75"/>
      <c r="EZ132" s="75"/>
      <c r="FA132" s="14"/>
      <c r="FB132" s="14"/>
      <c r="FC132" s="15"/>
      <c r="FD132" s="14"/>
      <c r="FE132" s="19"/>
      <c r="FF132" s="77"/>
      <c r="FG132" s="75"/>
      <c r="FH132" s="75"/>
      <c r="FI132" s="14"/>
      <c r="FJ132" s="14"/>
      <c r="FK132" s="15"/>
      <c r="FL132" s="14"/>
      <c r="FM132" s="19"/>
      <c r="FN132" s="77"/>
      <c r="FO132" s="75"/>
      <c r="FP132" s="75"/>
      <c r="FQ132" s="14"/>
      <c r="FR132" s="14"/>
      <c r="FS132" s="15"/>
      <c r="FT132" s="14"/>
      <c r="FU132" s="19"/>
      <c r="FV132" s="77"/>
      <c r="FW132" s="75"/>
      <c r="FX132" s="75"/>
      <c r="FY132" s="14"/>
      <c r="FZ132" s="14"/>
      <c r="GA132" s="15"/>
      <c r="GB132" s="14"/>
      <c r="GC132" s="19"/>
      <c r="GD132" s="77"/>
      <c r="GE132" s="75"/>
      <c r="GF132" s="75"/>
      <c r="GG132" s="14"/>
      <c r="GH132" s="14"/>
      <c r="GI132" s="15"/>
      <c r="GJ132" s="14"/>
      <c r="GK132" s="19"/>
      <c r="GL132" s="77"/>
      <c r="GM132" s="75"/>
      <c r="GN132" s="75"/>
      <c r="GO132" s="14"/>
      <c r="GP132" s="14"/>
      <c r="GQ132" s="15"/>
      <c r="GR132" s="14"/>
      <c r="GS132" s="19"/>
      <c r="GT132" s="77"/>
      <c r="GU132" s="75"/>
      <c r="GV132" s="75"/>
      <c r="GW132" s="14"/>
      <c r="GX132" s="14"/>
      <c r="GY132" s="15"/>
      <c r="GZ132" s="14"/>
      <c r="HA132" s="19"/>
      <c r="HB132" s="77"/>
      <c r="HC132" s="75"/>
      <c r="HD132" s="75"/>
      <c r="HE132" s="14"/>
      <c r="HF132" s="14"/>
      <c r="HG132" s="15"/>
      <c r="HH132" s="14"/>
      <c r="HI132" s="19"/>
      <c r="HJ132" s="77"/>
      <c r="HK132" s="75"/>
      <c r="HL132" s="75"/>
      <c r="HM132" s="14"/>
      <c r="HN132" s="14"/>
      <c r="HO132" s="15"/>
      <c r="HP132" s="14"/>
      <c r="HQ132" s="19"/>
      <c r="HR132" s="77"/>
      <c r="HS132" s="75"/>
      <c r="HT132" s="75"/>
      <c r="HU132" s="14"/>
      <c r="HV132" s="14"/>
      <c r="HW132" s="15"/>
      <c r="HX132" s="14"/>
      <c r="HY132" s="19"/>
      <c r="HZ132" s="77"/>
      <c r="IA132" s="75"/>
      <c r="IB132" s="75"/>
      <c r="IC132" s="14"/>
      <c r="ID132" s="14"/>
      <c r="IE132" s="15"/>
      <c r="IF132" s="14"/>
      <c r="IG132" s="19"/>
      <c r="IH132" s="77"/>
      <c r="II132" s="75"/>
      <c r="IJ132" s="75"/>
      <c r="IK132" s="14"/>
      <c r="IL132" s="14"/>
      <c r="IM132" s="15"/>
      <c r="IN132" s="14"/>
    </row>
    <row r="133" spans="1:248" s="13" customFormat="1" ht="12.75">
      <c r="A133" s="47">
        <v>12</v>
      </c>
      <c r="B133" s="122" t="s">
        <v>373</v>
      </c>
      <c r="C133" s="35" t="s">
        <v>47</v>
      </c>
      <c r="D133" s="117">
        <v>8</v>
      </c>
      <c r="E133" s="36">
        <v>1</v>
      </c>
      <c r="F133" s="36">
        <v>1</v>
      </c>
      <c r="G133" s="160">
        <f t="shared" si="5"/>
        <v>8</v>
      </c>
      <c r="H133" s="117">
        <v>5724</v>
      </c>
      <c r="I133" s="117" t="s">
        <v>392</v>
      </c>
      <c r="J133" s="77"/>
      <c r="K133" s="75"/>
      <c r="L133" s="75"/>
      <c r="M133" s="14"/>
      <c r="N133" s="14"/>
      <c r="O133" s="15"/>
      <c r="P133" s="14"/>
      <c r="Q133" s="19"/>
      <c r="R133" s="77"/>
      <c r="S133" s="75"/>
      <c r="T133" s="75"/>
      <c r="U133" s="14"/>
      <c r="V133" s="14"/>
      <c r="W133" s="15"/>
      <c r="X133" s="14"/>
      <c r="Y133" s="19"/>
      <c r="Z133" s="77"/>
      <c r="AA133" s="75"/>
      <c r="AB133" s="75"/>
      <c r="AC133" s="14"/>
      <c r="AD133" s="14"/>
      <c r="AE133" s="15"/>
      <c r="AF133" s="14"/>
      <c r="AG133" s="19"/>
      <c r="AH133" s="77"/>
      <c r="AI133" s="75"/>
      <c r="AJ133" s="75"/>
      <c r="AK133" s="14"/>
      <c r="AL133" s="14"/>
      <c r="AM133" s="15"/>
      <c r="AN133" s="14"/>
      <c r="AO133" s="19"/>
      <c r="AP133" s="77"/>
      <c r="AQ133" s="75"/>
      <c r="AR133" s="75"/>
      <c r="AS133" s="14"/>
      <c r="AT133" s="14"/>
      <c r="AU133" s="15"/>
      <c r="AV133" s="14"/>
      <c r="AW133" s="19"/>
      <c r="AX133" s="77"/>
      <c r="AY133" s="75"/>
      <c r="AZ133" s="75"/>
      <c r="BA133" s="14"/>
      <c r="BB133" s="14"/>
      <c r="BC133" s="15"/>
      <c r="BD133" s="14"/>
      <c r="BE133" s="19"/>
      <c r="BF133" s="77"/>
      <c r="BG133" s="75"/>
      <c r="BH133" s="75"/>
      <c r="BI133" s="14"/>
      <c r="BJ133" s="14"/>
      <c r="BK133" s="15"/>
      <c r="BL133" s="14"/>
      <c r="BM133" s="19"/>
      <c r="BN133" s="77"/>
      <c r="BO133" s="75"/>
      <c r="BP133" s="75"/>
      <c r="BQ133" s="14"/>
      <c r="BR133" s="14"/>
      <c r="BS133" s="15"/>
      <c r="BT133" s="14"/>
      <c r="BU133" s="19"/>
      <c r="BV133" s="77"/>
      <c r="BW133" s="75"/>
      <c r="BX133" s="75"/>
      <c r="BY133" s="14"/>
      <c r="BZ133" s="14"/>
      <c r="CA133" s="15"/>
      <c r="CB133" s="14"/>
      <c r="CC133" s="19"/>
      <c r="CD133" s="77"/>
      <c r="CE133" s="75"/>
      <c r="CF133" s="75"/>
      <c r="CG133" s="14"/>
      <c r="CH133" s="14"/>
      <c r="CI133" s="15"/>
      <c r="CJ133" s="14"/>
      <c r="CK133" s="19"/>
      <c r="CL133" s="77"/>
      <c r="CM133" s="75"/>
      <c r="CN133" s="75"/>
      <c r="CO133" s="14"/>
      <c r="CP133" s="14"/>
      <c r="CQ133" s="15"/>
      <c r="CR133" s="14"/>
      <c r="CS133" s="19"/>
      <c r="CT133" s="77"/>
      <c r="CU133" s="75"/>
      <c r="CV133" s="75"/>
      <c r="CW133" s="14"/>
      <c r="CX133" s="14"/>
      <c r="CY133" s="15"/>
      <c r="CZ133" s="14"/>
      <c r="DA133" s="19"/>
      <c r="DB133" s="77"/>
      <c r="DC133" s="75"/>
      <c r="DD133" s="75"/>
      <c r="DE133" s="14"/>
      <c r="DF133" s="14"/>
      <c r="DG133" s="15"/>
      <c r="DH133" s="14"/>
      <c r="DI133" s="19"/>
      <c r="DJ133" s="77"/>
      <c r="DK133" s="75"/>
      <c r="DL133" s="75"/>
      <c r="DM133" s="14"/>
      <c r="DN133" s="14"/>
      <c r="DO133" s="15"/>
      <c r="DP133" s="14"/>
      <c r="DQ133" s="19"/>
      <c r="DR133" s="77"/>
      <c r="DS133" s="75"/>
      <c r="DT133" s="75"/>
      <c r="DU133" s="14"/>
      <c r="DV133" s="14"/>
      <c r="DW133" s="15"/>
      <c r="DX133" s="14"/>
      <c r="DY133" s="19"/>
      <c r="DZ133" s="77"/>
      <c r="EA133" s="75"/>
      <c r="EB133" s="75"/>
      <c r="EC133" s="14"/>
      <c r="ED133" s="14"/>
      <c r="EE133" s="15"/>
      <c r="EF133" s="14"/>
      <c r="EG133" s="19"/>
      <c r="EH133" s="77"/>
      <c r="EI133" s="75"/>
      <c r="EJ133" s="75"/>
      <c r="EK133" s="14"/>
      <c r="EL133" s="14"/>
      <c r="EM133" s="15"/>
      <c r="EN133" s="14"/>
      <c r="EO133" s="19"/>
      <c r="EP133" s="77"/>
      <c r="EQ133" s="75"/>
      <c r="ER133" s="75"/>
      <c r="ES133" s="14"/>
      <c r="ET133" s="14"/>
      <c r="EU133" s="15"/>
      <c r="EV133" s="14"/>
      <c r="EW133" s="19"/>
      <c r="EX133" s="77"/>
      <c r="EY133" s="75"/>
      <c r="EZ133" s="75"/>
      <c r="FA133" s="14"/>
      <c r="FB133" s="14"/>
      <c r="FC133" s="15"/>
      <c r="FD133" s="14"/>
      <c r="FE133" s="19"/>
      <c r="FF133" s="77"/>
      <c r="FG133" s="75"/>
      <c r="FH133" s="75"/>
      <c r="FI133" s="14"/>
      <c r="FJ133" s="14"/>
      <c r="FK133" s="15"/>
      <c r="FL133" s="14"/>
      <c r="FM133" s="19"/>
      <c r="FN133" s="77"/>
      <c r="FO133" s="75"/>
      <c r="FP133" s="75"/>
      <c r="FQ133" s="14"/>
      <c r="FR133" s="14"/>
      <c r="FS133" s="15"/>
      <c r="FT133" s="14"/>
      <c r="FU133" s="19"/>
      <c r="FV133" s="77"/>
      <c r="FW133" s="75"/>
      <c r="FX133" s="75"/>
      <c r="FY133" s="14"/>
      <c r="FZ133" s="14"/>
      <c r="GA133" s="15"/>
      <c r="GB133" s="14"/>
      <c r="GC133" s="19"/>
      <c r="GD133" s="77"/>
      <c r="GE133" s="75"/>
      <c r="GF133" s="75"/>
      <c r="GG133" s="14"/>
      <c r="GH133" s="14"/>
      <c r="GI133" s="15"/>
      <c r="GJ133" s="14"/>
      <c r="GK133" s="19"/>
      <c r="GL133" s="77"/>
      <c r="GM133" s="75"/>
      <c r="GN133" s="75"/>
      <c r="GO133" s="14"/>
      <c r="GP133" s="14"/>
      <c r="GQ133" s="15"/>
      <c r="GR133" s="14"/>
      <c r="GS133" s="19"/>
      <c r="GT133" s="77"/>
      <c r="GU133" s="75"/>
      <c r="GV133" s="75"/>
      <c r="GW133" s="14"/>
      <c r="GX133" s="14"/>
      <c r="GY133" s="15"/>
      <c r="GZ133" s="14"/>
      <c r="HA133" s="19"/>
      <c r="HB133" s="77"/>
      <c r="HC133" s="75"/>
      <c r="HD133" s="75"/>
      <c r="HE133" s="14"/>
      <c r="HF133" s="14"/>
      <c r="HG133" s="15"/>
      <c r="HH133" s="14"/>
      <c r="HI133" s="19"/>
      <c r="HJ133" s="77"/>
      <c r="HK133" s="75"/>
      <c r="HL133" s="75"/>
      <c r="HM133" s="14"/>
      <c r="HN133" s="14"/>
      <c r="HO133" s="15"/>
      <c r="HP133" s="14"/>
      <c r="HQ133" s="19"/>
      <c r="HR133" s="77"/>
      <c r="HS133" s="75"/>
      <c r="HT133" s="75"/>
      <c r="HU133" s="14"/>
      <c r="HV133" s="14"/>
      <c r="HW133" s="15"/>
      <c r="HX133" s="14"/>
      <c r="HY133" s="19"/>
      <c r="HZ133" s="77"/>
      <c r="IA133" s="75"/>
      <c r="IB133" s="75"/>
      <c r="IC133" s="14"/>
      <c r="ID133" s="14"/>
      <c r="IE133" s="15"/>
      <c r="IF133" s="14"/>
      <c r="IG133" s="19"/>
      <c r="IH133" s="77"/>
      <c r="II133" s="75"/>
      <c r="IJ133" s="75"/>
      <c r="IK133" s="14"/>
      <c r="IL133" s="14"/>
      <c r="IM133" s="15"/>
      <c r="IN133" s="14"/>
    </row>
    <row r="134" spans="1:248" s="13" customFormat="1" ht="12.75">
      <c r="A134" s="47">
        <v>13</v>
      </c>
      <c r="B134" s="122" t="s">
        <v>374</v>
      </c>
      <c r="C134" s="35" t="s">
        <v>47</v>
      </c>
      <c r="D134" s="117">
        <v>150</v>
      </c>
      <c r="E134" s="36">
        <v>1</v>
      </c>
      <c r="F134" s="36">
        <v>1</v>
      </c>
      <c r="G134" s="160">
        <f t="shared" si="5"/>
        <v>150</v>
      </c>
      <c r="H134" s="117">
        <v>3323</v>
      </c>
      <c r="I134" s="117" t="s">
        <v>393</v>
      </c>
      <c r="J134" s="77"/>
      <c r="K134" s="75"/>
      <c r="L134" s="75"/>
      <c r="M134" s="14"/>
      <c r="N134" s="14"/>
      <c r="O134" s="15"/>
      <c r="P134" s="14"/>
      <c r="Q134" s="19"/>
      <c r="R134" s="77"/>
      <c r="S134" s="75"/>
      <c r="T134" s="75"/>
      <c r="U134" s="14"/>
      <c r="V134" s="14"/>
      <c r="W134" s="15"/>
      <c r="X134" s="14"/>
      <c r="Y134" s="19"/>
      <c r="Z134" s="77"/>
      <c r="AA134" s="75"/>
      <c r="AB134" s="75"/>
      <c r="AC134" s="14"/>
      <c r="AD134" s="14"/>
      <c r="AE134" s="15"/>
      <c r="AF134" s="14"/>
      <c r="AG134" s="19"/>
      <c r="AH134" s="77"/>
      <c r="AI134" s="75"/>
      <c r="AJ134" s="75"/>
      <c r="AK134" s="14"/>
      <c r="AL134" s="14"/>
      <c r="AM134" s="15"/>
      <c r="AN134" s="14"/>
      <c r="AO134" s="19"/>
      <c r="AP134" s="77"/>
      <c r="AQ134" s="75"/>
      <c r="AR134" s="75"/>
      <c r="AS134" s="14"/>
      <c r="AT134" s="14"/>
      <c r="AU134" s="15"/>
      <c r="AV134" s="14"/>
      <c r="AW134" s="19"/>
      <c r="AX134" s="77"/>
      <c r="AY134" s="75"/>
      <c r="AZ134" s="75"/>
      <c r="BA134" s="14"/>
      <c r="BB134" s="14"/>
      <c r="BC134" s="15"/>
      <c r="BD134" s="14"/>
      <c r="BE134" s="19"/>
      <c r="BF134" s="77"/>
      <c r="BG134" s="75"/>
      <c r="BH134" s="75"/>
      <c r="BI134" s="14"/>
      <c r="BJ134" s="14"/>
      <c r="BK134" s="15"/>
      <c r="BL134" s="14"/>
      <c r="BM134" s="19"/>
      <c r="BN134" s="77"/>
      <c r="BO134" s="75"/>
      <c r="BP134" s="75"/>
      <c r="BQ134" s="14"/>
      <c r="BR134" s="14"/>
      <c r="BS134" s="15"/>
      <c r="BT134" s="14"/>
      <c r="BU134" s="19"/>
      <c r="BV134" s="77"/>
      <c r="BW134" s="75"/>
      <c r="BX134" s="75"/>
      <c r="BY134" s="14"/>
      <c r="BZ134" s="14"/>
      <c r="CA134" s="15"/>
      <c r="CB134" s="14"/>
      <c r="CC134" s="19"/>
      <c r="CD134" s="77"/>
      <c r="CE134" s="75"/>
      <c r="CF134" s="75"/>
      <c r="CG134" s="14"/>
      <c r="CH134" s="14"/>
      <c r="CI134" s="15"/>
      <c r="CJ134" s="14"/>
      <c r="CK134" s="19"/>
      <c r="CL134" s="77"/>
      <c r="CM134" s="75"/>
      <c r="CN134" s="75"/>
      <c r="CO134" s="14"/>
      <c r="CP134" s="14"/>
      <c r="CQ134" s="15"/>
      <c r="CR134" s="14"/>
      <c r="CS134" s="19"/>
      <c r="CT134" s="77"/>
      <c r="CU134" s="75"/>
      <c r="CV134" s="75"/>
      <c r="CW134" s="14"/>
      <c r="CX134" s="14"/>
      <c r="CY134" s="15"/>
      <c r="CZ134" s="14"/>
      <c r="DA134" s="19"/>
      <c r="DB134" s="77"/>
      <c r="DC134" s="75"/>
      <c r="DD134" s="75"/>
      <c r="DE134" s="14"/>
      <c r="DF134" s="14"/>
      <c r="DG134" s="15"/>
      <c r="DH134" s="14"/>
      <c r="DI134" s="19"/>
      <c r="DJ134" s="77"/>
      <c r="DK134" s="75"/>
      <c r="DL134" s="75"/>
      <c r="DM134" s="14"/>
      <c r="DN134" s="14"/>
      <c r="DO134" s="15"/>
      <c r="DP134" s="14"/>
      <c r="DQ134" s="19"/>
      <c r="DR134" s="77"/>
      <c r="DS134" s="75"/>
      <c r="DT134" s="75"/>
      <c r="DU134" s="14"/>
      <c r="DV134" s="14"/>
      <c r="DW134" s="15"/>
      <c r="DX134" s="14"/>
      <c r="DY134" s="19"/>
      <c r="DZ134" s="77"/>
      <c r="EA134" s="75"/>
      <c r="EB134" s="75"/>
      <c r="EC134" s="14"/>
      <c r="ED134" s="14"/>
      <c r="EE134" s="15"/>
      <c r="EF134" s="14"/>
      <c r="EG134" s="19"/>
      <c r="EH134" s="77"/>
      <c r="EI134" s="75"/>
      <c r="EJ134" s="75"/>
      <c r="EK134" s="14"/>
      <c r="EL134" s="14"/>
      <c r="EM134" s="15"/>
      <c r="EN134" s="14"/>
      <c r="EO134" s="19"/>
      <c r="EP134" s="77"/>
      <c r="EQ134" s="75"/>
      <c r="ER134" s="75"/>
      <c r="ES134" s="14"/>
      <c r="ET134" s="14"/>
      <c r="EU134" s="15"/>
      <c r="EV134" s="14"/>
      <c r="EW134" s="19"/>
      <c r="EX134" s="77"/>
      <c r="EY134" s="75"/>
      <c r="EZ134" s="75"/>
      <c r="FA134" s="14"/>
      <c r="FB134" s="14"/>
      <c r="FC134" s="15"/>
      <c r="FD134" s="14"/>
      <c r="FE134" s="19"/>
      <c r="FF134" s="77"/>
      <c r="FG134" s="75"/>
      <c r="FH134" s="75"/>
      <c r="FI134" s="14"/>
      <c r="FJ134" s="14"/>
      <c r="FK134" s="15"/>
      <c r="FL134" s="14"/>
      <c r="FM134" s="19"/>
      <c r="FN134" s="77"/>
      <c r="FO134" s="75"/>
      <c r="FP134" s="75"/>
      <c r="FQ134" s="14"/>
      <c r="FR134" s="14"/>
      <c r="FS134" s="15"/>
      <c r="FT134" s="14"/>
      <c r="FU134" s="19"/>
      <c r="FV134" s="77"/>
      <c r="FW134" s="75"/>
      <c r="FX134" s="75"/>
      <c r="FY134" s="14"/>
      <c r="FZ134" s="14"/>
      <c r="GA134" s="15"/>
      <c r="GB134" s="14"/>
      <c r="GC134" s="19"/>
      <c r="GD134" s="77"/>
      <c r="GE134" s="75"/>
      <c r="GF134" s="75"/>
      <c r="GG134" s="14"/>
      <c r="GH134" s="14"/>
      <c r="GI134" s="15"/>
      <c r="GJ134" s="14"/>
      <c r="GK134" s="19"/>
      <c r="GL134" s="77"/>
      <c r="GM134" s="75"/>
      <c r="GN134" s="75"/>
      <c r="GO134" s="14"/>
      <c r="GP134" s="14"/>
      <c r="GQ134" s="15"/>
      <c r="GR134" s="14"/>
      <c r="GS134" s="19"/>
      <c r="GT134" s="77"/>
      <c r="GU134" s="75"/>
      <c r="GV134" s="75"/>
      <c r="GW134" s="14"/>
      <c r="GX134" s="14"/>
      <c r="GY134" s="15"/>
      <c r="GZ134" s="14"/>
      <c r="HA134" s="19"/>
      <c r="HB134" s="77"/>
      <c r="HC134" s="75"/>
      <c r="HD134" s="75"/>
      <c r="HE134" s="14"/>
      <c r="HF134" s="14"/>
      <c r="HG134" s="15"/>
      <c r="HH134" s="14"/>
      <c r="HI134" s="19"/>
      <c r="HJ134" s="77"/>
      <c r="HK134" s="75"/>
      <c r="HL134" s="75"/>
      <c r="HM134" s="14"/>
      <c r="HN134" s="14"/>
      <c r="HO134" s="15"/>
      <c r="HP134" s="14"/>
      <c r="HQ134" s="19"/>
      <c r="HR134" s="77"/>
      <c r="HS134" s="75"/>
      <c r="HT134" s="75"/>
      <c r="HU134" s="14"/>
      <c r="HV134" s="14"/>
      <c r="HW134" s="15"/>
      <c r="HX134" s="14"/>
      <c r="HY134" s="19"/>
      <c r="HZ134" s="77"/>
      <c r="IA134" s="75"/>
      <c r="IB134" s="75"/>
      <c r="IC134" s="14"/>
      <c r="ID134" s="14"/>
      <c r="IE134" s="15"/>
      <c r="IF134" s="14"/>
      <c r="IG134" s="19"/>
      <c r="IH134" s="77"/>
      <c r="II134" s="75"/>
      <c r="IJ134" s="75"/>
      <c r="IK134" s="14"/>
      <c r="IL134" s="14"/>
      <c r="IM134" s="15"/>
      <c r="IN134" s="14"/>
    </row>
    <row r="135" spans="1:248" s="13" customFormat="1" ht="12.75">
      <c r="A135" s="47">
        <v>14</v>
      </c>
      <c r="B135" s="122" t="s">
        <v>375</v>
      </c>
      <c r="C135" s="35" t="s">
        <v>47</v>
      </c>
      <c r="D135" s="117">
        <v>198</v>
      </c>
      <c r="E135" s="36">
        <v>1</v>
      </c>
      <c r="F135" s="36">
        <v>1</v>
      </c>
      <c r="G135" s="160">
        <f t="shared" si="5"/>
        <v>198</v>
      </c>
      <c r="H135" s="117">
        <v>5869</v>
      </c>
      <c r="I135" s="117" t="s">
        <v>394</v>
      </c>
      <c r="J135" s="77"/>
      <c r="K135" s="75"/>
      <c r="L135" s="75"/>
      <c r="M135" s="14"/>
      <c r="N135" s="14"/>
      <c r="O135" s="15"/>
      <c r="P135" s="14"/>
      <c r="Q135" s="19"/>
      <c r="R135" s="77"/>
      <c r="S135" s="75"/>
      <c r="T135" s="75"/>
      <c r="U135" s="14"/>
      <c r="V135" s="14"/>
      <c r="W135" s="15"/>
      <c r="X135" s="14"/>
      <c r="Y135" s="19"/>
      <c r="Z135" s="77"/>
      <c r="AA135" s="75"/>
      <c r="AB135" s="75"/>
      <c r="AC135" s="14"/>
      <c r="AD135" s="14"/>
      <c r="AE135" s="15"/>
      <c r="AF135" s="14"/>
      <c r="AG135" s="19"/>
      <c r="AH135" s="77"/>
      <c r="AI135" s="75"/>
      <c r="AJ135" s="75"/>
      <c r="AK135" s="14"/>
      <c r="AL135" s="14"/>
      <c r="AM135" s="15"/>
      <c r="AN135" s="14"/>
      <c r="AO135" s="19"/>
      <c r="AP135" s="77"/>
      <c r="AQ135" s="75"/>
      <c r="AR135" s="75"/>
      <c r="AS135" s="14"/>
      <c r="AT135" s="14"/>
      <c r="AU135" s="15"/>
      <c r="AV135" s="14"/>
      <c r="AW135" s="19"/>
      <c r="AX135" s="77"/>
      <c r="AY135" s="75"/>
      <c r="AZ135" s="75"/>
      <c r="BA135" s="14"/>
      <c r="BB135" s="14"/>
      <c r="BC135" s="15"/>
      <c r="BD135" s="14"/>
      <c r="BE135" s="19"/>
      <c r="BF135" s="77"/>
      <c r="BG135" s="75"/>
      <c r="BH135" s="75"/>
      <c r="BI135" s="14"/>
      <c r="BJ135" s="14"/>
      <c r="BK135" s="15"/>
      <c r="BL135" s="14"/>
      <c r="BM135" s="19"/>
      <c r="BN135" s="77"/>
      <c r="BO135" s="75"/>
      <c r="BP135" s="75"/>
      <c r="BQ135" s="14"/>
      <c r="BR135" s="14"/>
      <c r="BS135" s="15"/>
      <c r="BT135" s="14"/>
      <c r="BU135" s="19"/>
      <c r="BV135" s="77"/>
      <c r="BW135" s="75"/>
      <c r="BX135" s="75"/>
      <c r="BY135" s="14"/>
      <c r="BZ135" s="14"/>
      <c r="CA135" s="15"/>
      <c r="CB135" s="14"/>
      <c r="CC135" s="19"/>
      <c r="CD135" s="77"/>
      <c r="CE135" s="75"/>
      <c r="CF135" s="75"/>
      <c r="CG135" s="14"/>
      <c r="CH135" s="14"/>
      <c r="CI135" s="15"/>
      <c r="CJ135" s="14"/>
      <c r="CK135" s="19"/>
      <c r="CL135" s="77"/>
      <c r="CM135" s="75"/>
      <c r="CN135" s="75"/>
      <c r="CO135" s="14"/>
      <c r="CP135" s="14"/>
      <c r="CQ135" s="15"/>
      <c r="CR135" s="14"/>
      <c r="CS135" s="19"/>
      <c r="CT135" s="77"/>
      <c r="CU135" s="75"/>
      <c r="CV135" s="75"/>
      <c r="CW135" s="14"/>
      <c r="CX135" s="14"/>
      <c r="CY135" s="15"/>
      <c r="CZ135" s="14"/>
      <c r="DA135" s="19"/>
      <c r="DB135" s="77"/>
      <c r="DC135" s="75"/>
      <c r="DD135" s="75"/>
      <c r="DE135" s="14"/>
      <c r="DF135" s="14"/>
      <c r="DG135" s="15"/>
      <c r="DH135" s="14"/>
      <c r="DI135" s="19"/>
      <c r="DJ135" s="77"/>
      <c r="DK135" s="75"/>
      <c r="DL135" s="75"/>
      <c r="DM135" s="14"/>
      <c r="DN135" s="14"/>
      <c r="DO135" s="15"/>
      <c r="DP135" s="14"/>
      <c r="DQ135" s="19"/>
      <c r="DR135" s="77"/>
      <c r="DS135" s="75"/>
      <c r="DT135" s="75"/>
      <c r="DU135" s="14"/>
      <c r="DV135" s="14"/>
      <c r="DW135" s="15"/>
      <c r="DX135" s="14"/>
      <c r="DY135" s="19"/>
      <c r="DZ135" s="77"/>
      <c r="EA135" s="75"/>
      <c r="EB135" s="75"/>
      <c r="EC135" s="14"/>
      <c r="ED135" s="14"/>
      <c r="EE135" s="15"/>
      <c r="EF135" s="14"/>
      <c r="EG135" s="19"/>
      <c r="EH135" s="77"/>
      <c r="EI135" s="75"/>
      <c r="EJ135" s="75"/>
      <c r="EK135" s="14"/>
      <c r="EL135" s="14"/>
      <c r="EM135" s="15"/>
      <c r="EN135" s="14"/>
      <c r="EO135" s="19"/>
      <c r="EP135" s="77"/>
      <c r="EQ135" s="75"/>
      <c r="ER135" s="75"/>
      <c r="ES135" s="14"/>
      <c r="ET135" s="14"/>
      <c r="EU135" s="15"/>
      <c r="EV135" s="14"/>
      <c r="EW135" s="19"/>
      <c r="EX135" s="77"/>
      <c r="EY135" s="75"/>
      <c r="EZ135" s="75"/>
      <c r="FA135" s="14"/>
      <c r="FB135" s="14"/>
      <c r="FC135" s="15"/>
      <c r="FD135" s="14"/>
      <c r="FE135" s="19"/>
      <c r="FF135" s="77"/>
      <c r="FG135" s="75"/>
      <c r="FH135" s="75"/>
      <c r="FI135" s="14"/>
      <c r="FJ135" s="14"/>
      <c r="FK135" s="15"/>
      <c r="FL135" s="14"/>
      <c r="FM135" s="19"/>
      <c r="FN135" s="77"/>
      <c r="FO135" s="75"/>
      <c r="FP135" s="75"/>
      <c r="FQ135" s="14"/>
      <c r="FR135" s="14"/>
      <c r="FS135" s="15"/>
      <c r="FT135" s="14"/>
      <c r="FU135" s="19"/>
      <c r="FV135" s="77"/>
      <c r="FW135" s="75"/>
      <c r="FX135" s="75"/>
      <c r="FY135" s="14"/>
      <c r="FZ135" s="14"/>
      <c r="GA135" s="15"/>
      <c r="GB135" s="14"/>
      <c r="GC135" s="19"/>
      <c r="GD135" s="77"/>
      <c r="GE135" s="75"/>
      <c r="GF135" s="75"/>
      <c r="GG135" s="14"/>
      <c r="GH135" s="14"/>
      <c r="GI135" s="15"/>
      <c r="GJ135" s="14"/>
      <c r="GK135" s="19"/>
      <c r="GL135" s="77"/>
      <c r="GM135" s="75"/>
      <c r="GN135" s="75"/>
      <c r="GO135" s="14"/>
      <c r="GP135" s="14"/>
      <c r="GQ135" s="15"/>
      <c r="GR135" s="14"/>
      <c r="GS135" s="19"/>
      <c r="GT135" s="77"/>
      <c r="GU135" s="75"/>
      <c r="GV135" s="75"/>
      <c r="GW135" s="14"/>
      <c r="GX135" s="14"/>
      <c r="GY135" s="15"/>
      <c r="GZ135" s="14"/>
      <c r="HA135" s="19"/>
      <c r="HB135" s="77"/>
      <c r="HC135" s="75"/>
      <c r="HD135" s="75"/>
      <c r="HE135" s="14"/>
      <c r="HF135" s="14"/>
      <c r="HG135" s="15"/>
      <c r="HH135" s="14"/>
      <c r="HI135" s="19"/>
      <c r="HJ135" s="77"/>
      <c r="HK135" s="75"/>
      <c r="HL135" s="75"/>
      <c r="HM135" s="14"/>
      <c r="HN135" s="14"/>
      <c r="HO135" s="15"/>
      <c r="HP135" s="14"/>
      <c r="HQ135" s="19"/>
      <c r="HR135" s="77"/>
      <c r="HS135" s="75"/>
      <c r="HT135" s="75"/>
      <c r="HU135" s="14"/>
      <c r="HV135" s="14"/>
      <c r="HW135" s="15"/>
      <c r="HX135" s="14"/>
      <c r="HY135" s="19"/>
      <c r="HZ135" s="77"/>
      <c r="IA135" s="75"/>
      <c r="IB135" s="75"/>
      <c r="IC135" s="14"/>
      <c r="ID135" s="14"/>
      <c r="IE135" s="15"/>
      <c r="IF135" s="14"/>
      <c r="IG135" s="19"/>
      <c r="IH135" s="77"/>
      <c r="II135" s="75"/>
      <c r="IJ135" s="75"/>
      <c r="IK135" s="14"/>
      <c r="IL135" s="14"/>
      <c r="IM135" s="15"/>
      <c r="IN135" s="14"/>
    </row>
    <row r="136" spans="1:248" s="13" customFormat="1" ht="12.75">
      <c r="A136" s="47">
        <v>15</v>
      </c>
      <c r="B136" s="122" t="s">
        <v>376</v>
      </c>
      <c r="C136" s="35" t="s">
        <v>47</v>
      </c>
      <c r="D136" s="117">
        <v>383</v>
      </c>
      <c r="E136" s="36">
        <v>1</v>
      </c>
      <c r="F136" s="36">
        <v>1</v>
      </c>
      <c r="G136" s="160">
        <f t="shared" si="5"/>
        <v>383</v>
      </c>
      <c r="H136" s="117">
        <v>25846</v>
      </c>
      <c r="I136" s="117" t="s">
        <v>404</v>
      </c>
      <c r="J136" s="77"/>
      <c r="K136" s="75"/>
      <c r="L136" s="75"/>
      <c r="M136" s="14"/>
      <c r="N136" s="14"/>
      <c r="O136" s="15"/>
      <c r="P136" s="14"/>
      <c r="Q136" s="19"/>
      <c r="R136" s="77"/>
      <c r="S136" s="75"/>
      <c r="T136" s="75"/>
      <c r="U136" s="14"/>
      <c r="V136" s="14"/>
      <c r="W136" s="15"/>
      <c r="X136" s="14"/>
      <c r="Y136" s="19"/>
      <c r="Z136" s="77"/>
      <c r="AA136" s="75"/>
      <c r="AB136" s="75"/>
      <c r="AC136" s="14"/>
      <c r="AD136" s="14"/>
      <c r="AE136" s="15"/>
      <c r="AF136" s="14"/>
      <c r="AG136" s="19"/>
      <c r="AH136" s="77"/>
      <c r="AI136" s="75"/>
      <c r="AJ136" s="75"/>
      <c r="AK136" s="14"/>
      <c r="AL136" s="14"/>
      <c r="AM136" s="15"/>
      <c r="AN136" s="14"/>
      <c r="AO136" s="19"/>
      <c r="AP136" s="77"/>
      <c r="AQ136" s="75"/>
      <c r="AR136" s="75"/>
      <c r="AS136" s="14"/>
      <c r="AT136" s="14"/>
      <c r="AU136" s="15"/>
      <c r="AV136" s="14"/>
      <c r="AW136" s="19"/>
      <c r="AX136" s="77"/>
      <c r="AY136" s="75"/>
      <c r="AZ136" s="75"/>
      <c r="BA136" s="14"/>
      <c r="BB136" s="14"/>
      <c r="BC136" s="15"/>
      <c r="BD136" s="14"/>
      <c r="BE136" s="19"/>
      <c r="BF136" s="77"/>
      <c r="BG136" s="75"/>
      <c r="BH136" s="75"/>
      <c r="BI136" s="14"/>
      <c r="BJ136" s="14"/>
      <c r="BK136" s="15"/>
      <c r="BL136" s="14"/>
      <c r="BM136" s="19"/>
      <c r="BN136" s="77"/>
      <c r="BO136" s="75"/>
      <c r="BP136" s="75"/>
      <c r="BQ136" s="14"/>
      <c r="BR136" s="14"/>
      <c r="BS136" s="15"/>
      <c r="BT136" s="14"/>
      <c r="BU136" s="19"/>
      <c r="BV136" s="77"/>
      <c r="BW136" s="75"/>
      <c r="BX136" s="75"/>
      <c r="BY136" s="14"/>
      <c r="BZ136" s="14"/>
      <c r="CA136" s="15"/>
      <c r="CB136" s="14"/>
      <c r="CC136" s="19"/>
      <c r="CD136" s="77"/>
      <c r="CE136" s="75"/>
      <c r="CF136" s="75"/>
      <c r="CG136" s="14"/>
      <c r="CH136" s="14"/>
      <c r="CI136" s="15"/>
      <c r="CJ136" s="14"/>
      <c r="CK136" s="19"/>
      <c r="CL136" s="77"/>
      <c r="CM136" s="75"/>
      <c r="CN136" s="75"/>
      <c r="CO136" s="14"/>
      <c r="CP136" s="14"/>
      <c r="CQ136" s="15"/>
      <c r="CR136" s="14"/>
      <c r="CS136" s="19"/>
      <c r="CT136" s="77"/>
      <c r="CU136" s="75"/>
      <c r="CV136" s="75"/>
      <c r="CW136" s="14"/>
      <c r="CX136" s="14"/>
      <c r="CY136" s="15"/>
      <c r="CZ136" s="14"/>
      <c r="DA136" s="19"/>
      <c r="DB136" s="77"/>
      <c r="DC136" s="75"/>
      <c r="DD136" s="75"/>
      <c r="DE136" s="14"/>
      <c r="DF136" s="14"/>
      <c r="DG136" s="15"/>
      <c r="DH136" s="14"/>
      <c r="DI136" s="19"/>
      <c r="DJ136" s="77"/>
      <c r="DK136" s="75"/>
      <c r="DL136" s="75"/>
      <c r="DM136" s="14"/>
      <c r="DN136" s="14"/>
      <c r="DO136" s="15"/>
      <c r="DP136" s="14"/>
      <c r="DQ136" s="19"/>
      <c r="DR136" s="77"/>
      <c r="DS136" s="75"/>
      <c r="DT136" s="75"/>
      <c r="DU136" s="14"/>
      <c r="DV136" s="14"/>
      <c r="DW136" s="15"/>
      <c r="DX136" s="14"/>
      <c r="DY136" s="19"/>
      <c r="DZ136" s="77"/>
      <c r="EA136" s="75"/>
      <c r="EB136" s="75"/>
      <c r="EC136" s="14"/>
      <c r="ED136" s="14"/>
      <c r="EE136" s="15"/>
      <c r="EF136" s="14"/>
      <c r="EG136" s="19"/>
      <c r="EH136" s="77"/>
      <c r="EI136" s="75"/>
      <c r="EJ136" s="75"/>
      <c r="EK136" s="14"/>
      <c r="EL136" s="14"/>
      <c r="EM136" s="15"/>
      <c r="EN136" s="14"/>
      <c r="EO136" s="19"/>
      <c r="EP136" s="77"/>
      <c r="EQ136" s="75"/>
      <c r="ER136" s="75"/>
      <c r="ES136" s="14"/>
      <c r="ET136" s="14"/>
      <c r="EU136" s="15"/>
      <c r="EV136" s="14"/>
      <c r="EW136" s="19"/>
      <c r="EX136" s="77"/>
      <c r="EY136" s="75"/>
      <c r="EZ136" s="75"/>
      <c r="FA136" s="14"/>
      <c r="FB136" s="14"/>
      <c r="FC136" s="15"/>
      <c r="FD136" s="14"/>
      <c r="FE136" s="19"/>
      <c r="FF136" s="77"/>
      <c r="FG136" s="75"/>
      <c r="FH136" s="75"/>
      <c r="FI136" s="14"/>
      <c r="FJ136" s="14"/>
      <c r="FK136" s="15"/>
      <c r="FL136" s="14"/>
      <c r="FM136" s="19"/>
      <c r="FN136" s="77"/>
      <c r="FO136" s="75"/>
      <c r="FP136" s="75"/>
      <c r="FQ136" s="14"/>
      <c r="FR136" s="14"/>
      <c r="FS136" s="15"/>
      <c r="FT136" s="14"/>
      <c r="FU136" s="19"/>
      <c r="FV136" s="77"/>
      <c r="FW136" s="75"/>
      <c r="FX136" s="75"/>
      <c r="FY136" s="14"/>
      <c r="FZ136" s="14"/>
      <c r="GA136" s="15"/>
      <c r="GB136" s="14"/>
      <c r="GC136" s="19"/>
      <c r="GD136" s="77"/>
      <c r="GE136" s="75"/>
      <c r="GF136" s="75"/>
      <c r="GG136" s="14"/>
      <c r="GH136" s="14"/>
      <c r="GI136" s="15"/>
      <c r="GJ136" s="14"/>
      <c r="GK136" s="19"/>
      <c r="GL136" s="77"/>
      <c r="GM136" s="75"/>
      <c r="GN136" s="75"/>
      <c r="GO136" s="14"/>
      <c r="GP136" s="14"/>
      <c r="GQ136" s="15"/>
      <c r="GR136" s="14"/>
      <c r="GS136" s="19"/>
      <c r="GT136" s="77"/>
      <c r="GU136" s="75"/>
      <c r="GV136" s="75"/>
      <c r="GW136" s="14"/>
      <c r="GX136" s="14"/>
      <c r="GY136" s="15"/>
      <c r="GZ136" s="14"/>
      <c r="HA136" s="19"/>
      <c r="HB136" s="77"/>
      <c r="HC136" s="75"/>
      <c r="HD136" s="75"/>
      <c r="HE136" s="14"/>
      <c r="HF136" s="14"/>
      <c r="HG136" s="15"/>
      <c r="HH136" s="14"/>
      <c r="HI136" s="19"/>
      <c r="HJ136" s="77"/>
      <c r="HK136" s="75"/>
      <c r="HL136" s="75"/>
      <c r="HM136" s="14"/>
      <c r="HN136" s="14"/>
      <c r="HO136" s="15"/>
      <c r="HP136" s="14"/>
      <c r="HQ136" s="19"/>
      <c r="HR136" s="77"/>
      <c r="HS136" s="75"/>
      <c r="HT136" s="75"/>
      <c r="HU136" s="14"/>
      <c r="HV136" s="14"/>
      <c r="HW136" s="15"/>
      <c r="HX136" s="14"/>
      <c r="HY136" s="19"/>
      <c r="HZ136" s="77"/>
      <c r="IA136" s="75"/>
      <c r="IB136" s="75"/>
      <c r="IC136" s="14"/>
      <c r="ID136" s="14"/>
      <c r="IE136" s="15"/>
      <c r="IF136" s="14"/>
      <c r="IG136" s="19"/>
      <c r="IH136" s="77"/>
      <c r="II136" s="75"/>
      <c r="IJ136" s="75"/>
      <c r="IK136" s="14"/>
      <c r="IL136" s="14"/>
      <c r="IM136" s="15"/>
      <c r="IN136" s="14"/>
    </row>
    <row r="137" spans="1:248" s="13" customFormat="1" ht="12.75">
      <c r="A137" s="47">
        <v>16</v>
      </c>
      <c r="B137" s="122" t="s">
        <v>377</v>
      </c>
      <c r="C137" s="35" t="s">
        <v>47</v>
      </c>
      <c r="D137" s="117">
        <v>20</v>
      </c>
      <c r="E137" s="36">
        <v>1</v>
      </c>
      <c r="F137" s="36">
        <v>1</v>
      </c>
      <c r="G137" s="160">
        <f t="shared" si="5"/>
        <v>20</v>
      </c>
      <c r="H137" s="117">
        <v>5565</v>
      </c>
      <c r="I137" s="117" t="s">
        <v>395</v>
      </c>
      <c r="J137" s="77"/>
      <c r="K137" s="75"/>
      <c r="L137" s="75"/>
      <c r="M137" s="14"/>
      <c r="N137" s="14"/>
      <c r="O137" s="15"/>
      <c r="P137" s="14"/>
      <c r="Q137" s="19"/>
      <c r="R137" s="77"/>
      <c r="S137" s="75"/>
      <c r="T137" s="75"/>
      <c r="U137" s="14"/>
      <c r="V137" s="14"/>
      <c r="W137" s="15"/>
      <c r="X137" s="14"/>
      <c r="Y137" s="19"/>
      <c r="Z137" s="77"/>
      <c r="AA137" s="75"/>
      <c r="AB137" s="75"/>
      <c r="AC137" s="14"/>
      <c r="AD137" s="14"/>
      <c r="AE137" s="15"/>
      <c r="AF137" s="14"/>
      <c r="AG137" s="19"/>
      <c r="AH137" s="77"/>
      <c r="AI137" s="75"/>
      <c r="AJ137" s="75"/>
      <c r="AK137" s="14"/>
      <c r="AL137" s="14"/>
      <c r="AM137" s="15"/>
      <c r="AN137" s="14"/>
      <c r="AO137" s="19"/>
      <c r="AP137" s="77"/>
      <c r="AQ137" s="75"/>
      <c r="AR137" s="75"/>
      <c r="AS137" s="14"/>
      <c r="AT137" s="14"/>
      <c r="AU137" s="15"/>
      <c r="AV137" s="14"/>
      <c r="AW137" s="19"/>
      <c r="AX137" s="77"/>
      <c r="AY137" s="75"/>
      <c r="AZ137" s="75"/>
      <c r="BA137" s="14"/>
      <c r="BB137" s="14"/>
      <c r="BC137" s="15"/>
      <c r="BD137" s="14"/>
      <c r="BE137" s="19"/>
      <c r="BF137" s="77"/>
      <c r="BG137" s="75"/>
      <c r="BH137" s="75"/>
      <c r="BI137" s="14"/>
      <c r="BJ137" s="14"/>
      <c r="BK137" s="15"/>
      <c r="BL137" s="14"/>
      <c r="BM137" s="19"/>
      <c r="BN137" s="77"/>
      <c r="BO137" s="75"/>
      <c r="BP137" s="75"/>
      <c r="BQ137" s="14"/>
      <c r="BR137" s="14"/>
      <c r="BS137" s="15"/>
      <c r="BT137" s="14"/>
      <c r="BU137" s="19"/>
      <c r="BV137" s="77"/>
      <c r="BW137" s="75"/>
      <c r="BX137" s="75"/>
      <c r="BY137" s="14"/>
      <c r="BZ137" s="14"/>
      <c r="CA137" s="15"/>
      <c r="CB137" s="14"/>
      <c r="CC137" s="19"/>
      <c r="CD137" s="77"/>
      <c r="CE137" s="75"/>
      <c r="CF137" s="75"/>
      <c r="CG137" s="14"/>
      <c r="CH137" s="14"/>
      <c r="CI137" s="15"/>
      <c r="CJ137" s="14"/>
      <c r="CK137" s="19"/>
      <c r="CL137" s="77"/>
      <c r="CM137" s="75"/>
      <c r="CN137" s="75"/>
      <c r="CO137" s="14"/>
      <c r="CP137" s="14"/>
      <c r="CQ137" s="15"/>
      <c r="CR137" s="14"/>
      <c r="CS137" s="19"/>
      <c r="CT137" s="77"/>
      <c r="CU137" s="75"/>
      <c r="CV137" s="75"/>
      <c r="CW137" s="14"/>
      <c r="CX137" s="14"/>
      <c r="CY137" s="15"/>
      <c r="CZ137" s="14"/>
      <c r="DA137" s="19"/>
      <c r="DB137" s="77"/>
      <c r="DC137" s="75"/>
      <c r="DD137" s="75"/>
      <c r="DE137" s="14"/>
      <c r="DF137" s="14"/>
      <c r="DG137" s="15"/>
      <c r="DH137" s="14"/>
      <c r="DI137" s="19"/>
      <c r="DJ137" s="77"/>
      <c r="DK137" s="75"/>
      <c r="DL137" s="75"/>
      <c r="DM137" s="14"/>
      <c r="DN137" s="14"/>
      <c r="DO137" s="15"/>
      <c r="DP137" s="14"/>
      <c r="DQ137" s="19"/>
      <c r="DR137" s="77"/>
      <c r="DS137" s="75"/>
      <c r="DT137" s="75"/>
      <c r="DU137" s="14"/>
      <c r="DV137" s="14"/>
      <c r="DW137" s="15"/>
      <c r="DX137" s="14"/>
      <c r="DY137" s="19"/>
      <c r="DZ137" s="77"/>
      <c r="EA137" s="75"/>
      <c r="EB137" s="75"/>
      <c r="EC137" s="14"/>
      <c r="ED137" s="14"/>
      <c r="EE137" s="15"/>
      <c r="EF137" s="14"/>
      <c r="EG137" s="19"/>
      <c r="EH137" s="77"/>
      <c r="EI137" s="75"/>
      <c r="EJ137" s="75"/>
      <c r="EK137" s="14"/>
      <c r="EL137" s="14"/>
      <c r="EM137" s="15"/>
      <c r="EN137" s="14"/>
      <c r="EO137" s="19"/>
      <c r="EP137" s="77"/>
      <c r="EQ137" s="75"/>
      <c r="ER137" s="75"/>
      <c r="ES137" s="14"/>
      <c r="ET137" s="14"/>
      <c r="EU137" s="15"/>
      <c r="EV137" s="14"/>
      <c r="EW137" s="19"/>
      <c r="EX137" s="77"/>
      <c r="EY137" s="75"/>
      <c r="EZ137" s="75"/>
      <c r="FA137" s="14"/>
      <c r="FB137" s="14"/>
      <c r="FC137" s="15"/>
      <c r="FD137" s="14"/>
      <c r="FE137" s="19"/>
      <c r="FF137" s="77"/>
      <c r="FG137" s="75"/>
      <c r="FH137" s="75"/>
      <c r="FI137" s="14"/>
      <c r="FJ137" s="14"/>
      <c r="FK137" s="15"/>
      <c r="FL137" s="14"/>
      <c r="FM137" s="19"/>
      <c r="FN137" s="77"/>
      <c r="FO137" s="75"/>
      <c r="FP137" s="75"/>
      <c r="FQ137" s="14"/>
      <c r="FR137" s="14"/>
      <c r="FS137" s="15"/>
      <c r="FT137" s="14"/>
      <c r="FU137" s="19"/>
      <c r="FV137" s="77"/>
      <c r="FW137" s="75"/>
      <c r="FX137" s="75"/>
      <c r="FY137" s="14"/>
      <c r="FZ137" s="14"/>
      <c r="GA137" s="15"/>
      <c r="GB137" s="14"/>
      <c r="GC137" s="19"/>
      <c r="GD137" s="77"/>
      <c r="GE137" s="75"/>
      <c r="GF137" s="75"/>
      <c r="GG137" s="14"/>
      <c r="GH137" s="14"/>
      <c r="GI137" s="15"/>
      <c r="GJ137" s="14"/>
      <c r="GK137" s="19"/>
      <c r="GL137" s="77"/>
      <c r="GM137" s="75"/>
      <c r="GN137" s="75"/>
      <c r="GO137" s="14"/>
      <c r="GP137" s="14"/>
      <c r="GQ137" s="15"/>
      <c r="GR137" s="14"/>
      <c r="GS137" s="19"/>
      <c r="GT137" s="77"/>
      <c r="GU137" s="75"/>
      <c r="GV137" s="75"/>
      <c r="GW137" s="14"/>
      <c r="GX137" s="14"/>
      <c r="GY137" s="15"/>
      <c r="GZ137" s="14"/>
      <c r="HA137" s="19"/>
      <c r="HB137" s="77"/>
      <c r="HC137" s="75"/>
      <c r="HD137" s="75"/>
      <c r="HE137" s="14"/>
      <c r="HF137" s="14"/>
      <c r="HG137" s="15"/>
      <c r="HH137" s="14"/>
      <c r="HI137" s="19"/>
      <c r="HJ137" s="77"/>
      <c r="HK137" s="75"/>
      <c r="HL137" s="75"/>
      <c r="HM137" s="14"/>
      <c r="HN137" s="14"/>
      <c r="HO137" s="15"/>
      <c r="HP137" s="14"/>
      <c r="HQ137" s="19"/>
      <c r="HR137" s="77"/>
      <c r="HS137" s="75"/>
      <c r="HT137" s="75"/>
      <c r="HU137" s="14"/>
      <c r="HV137" s="14"/>
      <c r="HW137" s="15"/>
      <c r="HX137" s="14"/>
      <c r="HY137" s="19"/>
      <c r="HZ137" s="77"/>
      <c r="IA137" s="75"/>
      <c r="IB137" s="75"/>
      <c r="IC137" s="14"/>
      <c r="ID137" s="14"/>
      <c r="IE137" s="15"/>
      <c r="IF137" s="14"/>
      <c r="IG137" s="19"/>
      <c r="IH137" s="77"/>
      <c r="II137" s="75"/>
      <c r="IJ137" s="75"/>
      <c r="IK137" s="14"/>
      <c r="IL137" s="14"/>
      <c r="IM137" s="15"/>
      <c r="IN137" s="14"/>
    </row>
    <row r="138" spans="1:248" s="13" customFormat="1" ht="12.75">
      <c r="A138" s="47">
        <v>17</v>
      </c>
      <c r="B138" s="122" t="s">
        <v>378</v>
      </c>
      <c r="C138" s="35" t="s">
        <v>47</v>
      </c>
      <c r="D138" s="117">
        <v>133</v>
      </c>
      <c r="E138" s="36">
        <v>1</v>
      </c>
      <c r="F138" s="36">
        <v>1</v>
      </c>
      <c r="G138" s="160">
        <f t="shared" si="5"/>
        <v>133</v>
      </c>
      <c r="H138" s="117">
        <v>4596</v>
      </c>
      <c r="I138" s="117" t="s">
        <v>396</v>
      </c>
      <c r="J138" s="77"/>
      <c r="K138" s="75"/>
      <c r="L138" s="75"/>
      <c r="M138" s="14"/>
      <c r="N138" s="14"/>
      <c r="O138" s="15"/>
      <c r="P138" s="14"/>
      <c r="Q138" s="19"/>
      <c r="R138" s="77"/>
      <c r="S138" s="75"/>
      <c r="T138" s="75"/>
      <c r="U138" s="14"/>
      <c r="V138" s="14"/>
      <c r="W138" s="15"/>
      <c r="X138" s="14"/>
      <c r="Y138" s="19"/>
      <c r="Z138" s="77"/>
      <c r="AA138" s="75"/>
      <c r="AB138" s="75"/>
      <c r="AC138" s="14"/>
      <c r="AD138" s="14"/>
      <c r="AE138" s="15"/>
      <c r="AF138" s="14"/>
      <c r="AG138" s="19"/>
      <c r="AH138" s="77"/>
      <c r="AI138" s="75"/>
      <c r="AJ138" s="75"/>
      <c r="AK138" s="14"/>
      <c r="AL138" s="14"/>
      <c r="AM138" s="15"/>
      <c r="AN138" s="14"/>
      <c r="AO138" s="19"/>
      <c r="AP138" s="77"/>
      <c r="AQ138" s="75"/>
      <c r="AR138" s="75"/>
      <c r="AS138" s="14"/>
      <c r="AT138" s="14"/>
      <c r="AU138" s="15"/>
      <c r="AV138" s="14"/>
      <c r="AW138" s="19"/>
      <c r="AX138" s="77"/>
      <c r="AY138" s="75"/>
      <c r="AZ138" s="75"/>
      <c r="BA138" s="14"/>
      <c r="BB138" s="14"/>
      <c r="BC138" s="15"/>
      <c r="BD138" s="14"/>
      <c r="BE138" s="19"/>
      <c r="BF138" s="77"/>
      <c r="BG138" s="75"/>
      <c r="BH138" s="75"/>
      <c r="BI138" s="14"/>
      <c r="BJ138" s="14"/>
      <c r="BK138" s="15"/>
      <c r="BL138" s="14"/>
      <c r="BM138" s="19"/>
      <c r="BN138" s="77"/>
      <c r="BO138" s="75"/>
      <c r="BP138" s="75"/>
      <c r="BQ138" s="14"/>
      <c r="BR138" s="14"/>
      <c r="BS138" s="15"/>
      <c r="BT138" s="14"/>
      <c r="BU138" s="19"/>
      <c r="BV138" s="77"/>
      <c r="BW138" s="75"/>
      <c r="BX138" s="75"/>
      <c r="BY138" s="14"/>
      <c r="BZ138" s="14"/>
      <c r="CA138" s="15"/>
      <c r="CB138" s="14"/>
      <c r="CC138" s="19"/>
      <c r="CD138" s="77"/>
      <c r="CE138" s="75"/>
      <c r="CF138" s="75"/>
      <c r="CG138" s="14"/>
      <c r="CH138" s="14"/>
      <c r="CI138" s="15"/>
      <c r="CJ138" s="14"/>
      <c r="CK138" s="19"/>
      <c r="CL138" s="77"/>
      <c r="CM138" s="75"/>
      <c r="CN138" s="75"/>
      <c r="CO138" s="14"/>
      <c r="CP138" s="14"/>
      <c r="CQ138" s="15"/>
      <c r="CR138" s="14"/>
      <c r="CS138" s="19"/>
      <c r="CT138" s="77"/>
      <c r="CU138" s="75"/>
      <c r="CV138" s="75"/>
      <c r="CW138" s="14"/>
      <c r="CX138" s="14"/>
      <c r="CY138" s="15"/>
      <c r="CZ138" s="14"/>
      <c r="DA138" s="19"/>
      <c r="DB138" s="77"/>
      <c r="DC138" s="75"/>
      <c r="DD138" s="75"/>
      <c r="DE138" s="14"/>
      <c r="DF138" s="14"/>
      <c r="DG138" s="15"/>
      <c r="DH138" s="14"/>
      <c r="DI138" s="19"/>
      <c r="DJ138" s="77"/>
      <c r="DK138" s="75"/>
      <c r="DL138" s="75"/>
      <c r="DM138" s="14"/>
      <c r="DN138" s="14"/>
      <c r="DO138" s="15"/>
      <c r="DP138" s="14"/>
      <c r="DQ138" s="19"/>
      <c r="DR138" s="77"/>
      <c r="DS138" s="75"/>
      <c r="DT138" s="75"/>
      <c r="DU138" s="14"/>
      <c r="DV138" s="14"/>
      <c r="DW138" s="15"/>
      <c r="DX138" s="14"/>
      <c r="DY138" s="19"/>
      <c r="DZ138" s="77"/>
      <c r="EA138" s="75"/>
      <c r="EB138" s="75"/>
      <c r="EC138" s="14"/>
      <c r="ED138" s="14"/>
      <c r="EE138" s="15"/>
      <c r="EF138" s="14"/>
      <c r="EG138" s="19"/>
      <c r="EH138" s="77"/>
      <c r="EI138" s="75"/>
      <c r="EJ138" s="75"/>
      <c r="EK138" s="14"/>
      <c r="EL138" s="14"/>
      <c r="EM138" s="15"/>
      <c r="EN138" s="14"/>
      <c r="EO138" s="19"/>
      <c r="EP138" s="77"/>
      <c r="EQ138" s="75"/>
      <c r="ER138" s="75"/>
      <c r="ES138" s="14"/>
      <c r="ET138" s="14"/>
      <c r="EU138" s="15"/>
      <c r="EV138" s="14"/>
      <c r="EW138" s="19"/>
      <c r="EX138" s="77"/>
      <c r="EY138" s="75"/>
      <c r="EZ138" s="75"/>
      <c r="FA138" s="14"/>
      <c r="FB138" s="14"/>
      <c r="FC138" s="15"/>
      <c r="FD138" s="14"/>
      <c r="FE138" s="19"/>
      <c r="FF138" s="77"/>
      <c r="FG138" s="75"/>
      <c r="FH138" s="75"/>
      <c r="FI138" s="14"/>
      <c r="FJ138" s="14"/>
      <c r="FK138" s="15"/>
      <c r="FL138" s="14"/>
      <c r="FM138" s="19"/>
      <c r="FN138" s="77"/>
      <c r="FO138" s="75"/>
      <c r="FP138" s="75"/>
      <c r="FQ138" s="14"/>
      <c r="FR138" s="14"/>
      <c r="FS138" s="15"/>
      <c r="FT138" s="14"/>
      <c r="FU138" s="19"/>
      <c r="FV138" s="77"/>
      <c r="FW138" s="75"/>
      <c r="FX138" s="75"/>
      <c r="FY138" s="14"/>
      <c r="FZ138" s="14"/>
      <c r="GA138" s="15"/>
      <c r="GB138" s="14"/>
      <c r="GC138" s="19"/>
      <c r="GD138" s="77"/>
      <c r="GE138" s="75"/>
      <c r="GF138" s="75"/>
      <c r="GG138" s="14"/>
      <c r="GH138" s="14"/>
      <c r="GI138" s="15"/>
      <c r="GJ138" s="14"/>
      <c r="GK138" s="19"/>
      <c r="GL138" s="77"/>
      <c r="GM138" s="75"/>
      <c r="GN138" s="75"/>
      <c r="GO138" s="14"/>
      <c r="GP138" s="14"/>
      <c r="GQ138" s="15"/>
      <c r="GR138" s="14"/>
      <c r="GS138" s="19"/>
      <c r="GT138" s="77"/>
      <c r="GU138" s="75"/>
      <c r="GV138" s="75"/>
      <c r="GW138" s="14"/>
      <c r="GX138" s="14"/>
      <c r="GY138" s="15"/>
      <c r="GZ138" s="14"/>
      <c r="HA138" s="19"/>
      <c r="HB138" s="77"/>
      <c r="HC138" s="75"/>
      <c r="HD138" s="75"/>
      <c r="HE138" s="14"/>
      <c r="HF138" s="14"/>
      <c r="HG138" s="15"/>
      <c r="HH138" s="14"/>
      <c r="HI138" s="19"/>
      <c r="HJ138" s="77"/>
      <c r="HK138" s="75"/>
      <c r="HL138" s="75"/>
      <c r="HM138" s="14"/>
      <c r="HN138" s="14"/>
      <c r="HO138" s="15"/>
      <c r="HP138" s="14"/>
      <c r="HQ138" s="19"/>
      <c r="HR138" s="77"/>
      <c r="HS138" s="75"/>
      <c r="HT138" s="75"/>
      <c r="HU138" s="14"/>
      <c r="HV138" s="14"/>
      <c r="HW138" s="15"/>
      <c r="HX138" s="14"/>
      <c r="HY138" s="19"/>
      <c r="HZ138" s="77"/>
      <c r="IA138" s="75"/>
      <c r="IB138" s="75"/>
      <c r="IC138" s="14"/>
      <c r="ID138" s="14"/>
      <c r="IE138" s="15"/>
      <c r="IF138" s="14"/>
      <c r="IG138" s="19"/>
      <c r="IH138" s="77"/>
      <c r="II138" s="75"/>
      <c r="IJ138" s="75"/>
      <c r="IK138" s="14"/>
      <c r="IL138" s="14"/>
      <c r="IM138" s="15"/>
      <c r="IN138" s="14"/>
    </row>
    <row r="139" spans="1:248" s="13" customFormat="1" ht="12.75">
      <c r="A139" s="47">
        <v>18</v>
      </c>
      <c r="B139" s="158" t="s">
        <v>443</v>
      </c>
      <c r="C139" s="35" t="s">
        <v>47</v>
      </c>
      <c r="D139" s="117">
        <v>40</v>
      </c>
      <c r="E139" s="36">
        <v>1</v>
      </c>
      <c r="F139" s="36">
        <v>1</v>
      </c>
      <c r="G139" s="160">
        <f t="shared" si="5"/>
        <v>40</v>
      </c>
      <c r="H139" s="117">
        <v>1203</v>
      </c>
      <c r="I139" s="117" t="s">
        <v>397</v>
      </c>
      <c r="J139" s="77"/>
      <c r="K139" s="75"/>
      <c r="L139" s="75"/>
      <c r="M139" s="14"/>
      <c r="N139" s="14"/>
      <c r="O139" s="15"/>
      <c r="P139" s="14"/>
      <c r="Q139" s="19"/>
      <c r="R139" s="77"/>
      <c r="S139" s="75"/>
      <c r="T139" s="75"/>
      <c r="U139" s="14"/>
      <c r="V139" s="14"/>
      <c r="W139" s="15"/>
      <c r="X139" s="14"/>
      <c r="Y139" s="19"/>
      <c r="Z139" s="77"/>
      <c r="AA139" s="75"/>
      <c r="AB139" s="75"/>
      <c r="AC139" s="14"/>
      <c r="AD139" s="14"/>
      <c r="AE139" s="15"/>
      <c r="AF139" s="14"/>
      <c r="AG139" s="19"/>
      <c r="AH139" s="77"/>
      <c r="AI139" s="75"/>
      <c r="AJ139" s="75"/>
      <c r="AK139" s="14"/>
      <c r="AL139" s="14"/>
      <c r="AM139" s="15"/>
      <c r="AN139" s="14"/>
      <c r="AO139" s="19"/>
      <c r="AP139" s="77"/>
      <c r="AQ139" s="75"/>
      <c r="AR139" s="75"/>
      <c r="AS139" s="14"/>
      <c r="AT139" s="14"/>
      <c r="AU139" s="15"/>
      <c r="AV139" s="14"/>
      <c r="AW139" s="19"/>
      <c r="AX139" s="77"/>
      <c r="AY139" s="75"/>
      <c r="AZ139" s="75"/>
      <c r="BA139" s="14"/>
      <c r="BB139" s="14"/>
      <c r="BC139" s="15"/>
      <c r="BD139" s="14"/>
      <c r="BE139" s="19"/>
      <c r="BF139" s="77"/>
      <c r="BG139" s="75"/>
      <c r="BH139" s="75"/>
      <c r="BI139" s="14"/>
      <c r="BJ139" s="14"/>
      <c r="BK139" s="15"/>
      <c r="BL139" s="14"/>
      <c r="BM139" s="19"/>
      <c r="BN139" s="77"/>
      <c r="BO139" s="75"/>
      <c r="BP139" s="75"/>
      <c r="BQ139" s="14"/>
      <c r="BR139" s="14"/>
      <c r="BS139" s="15"/>
      <c r="BT139" s="14"/>
      <c r="BU139" s="19"/>
      <c r="BV139" s="77"/>
      <c r="BW139" s="75"/>
      <c r="BX139" s="75"/>
      <c r="BY139" s="14"/>
      <c r="BZ139" s="14"/>
      <c r="CA139" s="15"/>
      <c r="CB139" s="14"/>
      <c r="CC139" s="19"/>
      <c r="CD139" s="77"/>
      <c r="CE139" s="75"/>
      <c r="CF139" s="75"/>
      <c r="CG139" s="14"/>
      <c r="CH139" s="14"/>
      <c r="CI139" s="15"/>
      <c r="CJ139" s="14"/>
      <c r="CK139" s="19"/>
      <c r="CL139" s="77"/>
      <c r="CM139" s="75"/>
      <c r="CN139" s="75"/>
      <c r="CO139" s="14"/>
      <c r="CP139" s="14"/>
      <c r="CQ139" s="15"/>
      <c r="CR139" s="14"/>
      <c r="CS139" s="19"/>
      <c r="CT139" s="77"/>
      <c r="CU139" s="75"/>
      <c r="CV139" s="75"/>
      <c r="CW139" s="14"/>
      <c r="CX139" s="14"/>
      <c r="CY139" s="15"/>
      <c r="CZ139" s="14"/>
      <c r="DA139" s="19"/>
      <c r="DB139" s="77"/>
      <c r="DC139" s="75"/>
      <c r="DD139" s="75"/>
      <c r="DE139" s="14"/>
      <c r="DF139" s="14"/>
      <c r="DG139" s="15"/>
      <c r="DH139" s="14"/>
      <c r="DI139" s="19"/>
      <c r="DJ139" s="77"/>
      <c r="DK139" s="75"/>
      <c r="DL139" s="75"/>
      <c r="DM139" s="14"/>
      <c r="DN139" s="14"/>
      <c r="DO139" s="15"/>
      <c r="DP139" s="14"/>
      <c r="DQ139" s="19"/>
      <c r="DR139" s="77"/>
      <c r="DS139" s="75"/>
      <c r="DT139" s="75"/>
      <c r="DU139" s="14"/>
      <c r="DV139" s="14"/>
      <c r="DW139" s="15"/>
      <c r="DX139" s="14"/>
      <c r="DY139" s="19"/>
      <c r="DZ139" s="77"/>
      <c r="EA139" s="75"/>
      <c r="EB139" s="75"/>
      <c r="EC139" s="14"/>
      <c r="ED139" s="14"/>
      <c r="EE139" s="15"/>
      <c r="EF139" s="14"/>
      <c r="EG139" s="19"/>
      <c r="EH139" s="77"/>
      <c r="EI139" s="75"/>
      <c r="EJ139" s="75"/>
      <c r="EK139" s="14"/>
      <c r="EL139" s="14"/>
      <c r="EM139" s="15"/>
      <c r="EN139" s="14"/>
      <c r="EO139" s="19"/>
      <c r="EP139" s="77"/>
      <c r="EQ139" s="75"/>
      <c r="ER139" s="75"/>
      <c r="ES139" s="14"/>
      <c r="ET139" s="14"/>
      <c r="EU139" s="15"/>
      <c r="EV139" s="14"/>
      <c r="EW139" s="19"/>
      <c r="EX139" s="77"/>
      <c r="EY139" s="75"/>
      <c r="EZ139" s="75"/>
      <c r="FA139" s="14"/>
      <c r="FB139" s="14"/>
      <c r="FC139" s="15"/>
      <c r="FD139" s="14"/>
      <c r="FE139" s="19"/>
      <c r="FF139" s="77"/>
      <c r="FG139" s="75"/>
      <c r="FH139" s="75"/>
      <c r="FI139" s="14"/>
      <c r="FJ139" s="14"/>
      <c r="FK139" s="15"/>
      <c r="FL139" s="14"/>
      <c r="FM139" s="19"/>
      <c r="FN139" s="77"/>
      <c r="FO139" s="75"/>
      <c r="FP139" s="75"/>
      <c r="FQ139" s="14"/>
      <c r="FR139" s="14"/>
      <c r="FS139" s="15"/>
      <c r="FT139" s="14"/>
      <c r="FU139" s="19"/>
      <c r="FV139" s="77"/>
      <c r="FW139" s="75"/>
      <c r="FX139" s="75"/>
      <c r="FY139" s="14"/>
      <c r="FZ139" s="14"/>
      <c r="GA139" s="15"/>
      <c r="GB139" s="14"/>
      <c r="GC139" s="19"/>
      <c r="GD139" s="77"/>
      <c r="GE139" s="75"/>
      <c r="GF139" s="75"/>
      <c r="GG139" s="14"/>
      <c r="GH139" s="14"/>
      <c r="GI139" s="15"/>
      <c r="GJ139" s="14"/>
      <c r="GK139" s="19"/>
      <c r="GL139" s="77"/>
      <c r="GM139" s="75"/>
      <c r="GN139" s="75"/>
      <c r="GO139" s="14"/>
      <c r="GP139" s="14"/>
      <c r="GQ139" s="15"/>
      <c r="GR139" s="14"/>
      <c r="GS139" s="19"/>
      <c r="GT139" s="77"/>
      <c r="GU139" s="75"/>
      <c r="GV139" s="75"/>
      <c r="GW139" s="14"/>
      <c r="GX139" s="14"/>
      <c r="GY139" s="15"/>
      <c r="GZ139" s="14"/>
      <c r="HA139" s="19"/>
      <c r="HB139" s="77"/>
      <c r="HC139" s="75"/>
      <c r="HD139" s="75"/>
      <c r="HE139" s="14"/>
      <c r="HF139" s="14"/>
      <c r="HG139" s="15"/>
      <c r="HH139" s="14"/>
      <c r="HI139" s="19"/>
      <c r="HJ139" s="77"/>
      <c r="HK139" s="75"/>
      <c r="HL139" s="75"/>
      <c r="HM139" s="14"/>
      <c r="HN139" s="14"/>
      <c r="HO139" s="15"/>
      <c r="HP139" s="14"/>
      <c r="HQ139" s="19"/>
      <c r="HR139" s="77"/>
      <c r="HS139" s="75"/>
      <c r="HT139" s="75"/>
      <c r="HU139" s="14"/>
      <c r="HV139" s="14"/>
      <c r="HW139" s="15"/>
      <c r="HX139" s="14"/>
      <c r="HY139" s="19"/>
      <c r="HZ139" s="77"/>
      <c r="IA139" s="75"/>
      <c r="IB139" s="75"/>
      <c r="IC139" s="14"/>
      <c r="ID139" s="14"/>
      <c r="IE139" s="15"/>
      <c r="IF139" s="14"/>
      <c r="IG139" s="19"/>
      <c r="IH139" s="77"/>
      <c r="II139" s="75"/>
      <c r="IJ139" s="75"/>
      <c r="IK139" s="14"/>
      <c r="IL139" s="14"/>
      <c r="IM139" s="15"/>
      <c r="IN139" s="14"/>
    </row>
    <row r="140" spans="1:248" s="13" customFormat="1" ht="12.75">
      <c r="A140" s="47">
        <v>19</v>
      </c>
      <c r="B140" s="122" t="s">
        <v>379</v>
      </c>
      <c r="C140" s="35" t="s">
        <v>47</v>
      </c>
      <c r="D140" s="117">
        <v>205</v>
      </c>
      <c r="E140" s="36">
        <v>1</v>
      </c>
      <c r="F140" s="36">
        <v>1</v>
      </c>
      <c r="G140" s="160">
        <f t="shared" si="5"/>
        <v>205</v>
      </c>
      <c r="H140" s="117">
        <v>5904</v>
      </c>
      <c r="I140" s="117" t="s">
        <v>398</v>
      </c>
      <c r="J140" s="77"/>
      <c r="K140" s="75"/>
      <c r="L140" s="75"/>
      <c r="M140" s="14"/>
      <c r="N140" s="14"/>
      <c r="O140" s="15"/>
      <c r="P140" s="14"/>
      <c r="Q140" s="19"/>
      <c r="R140" s="77"/>
      <c r="S140" s="75"/>
      <c r="T140" s="75"/>
      <c r="U140" s="14"/>
      <c r="V140" s="14"/>
      <c r="W140" s="15"/>
      <c r="X140" s="14"/>
      <c r="Y140" s="19"/>
      <c r="Z140" s="77"/>
      <c r="AA140" s="75"/>
      <c r="AB140" s="75"/>
      <c r="AC140" s="14"/>
      <c r="AD140" s="14"/>
      <c r="AE140" s="15"/>
      <c r="AF140" s="14"/>
      <c r="AG140" s="19"/>
      <c r="AH140" s="77"/>
      <c r="AI140" s="75"/>
      <c r="AJ140" s="75"/>
      <c r="AK140" s="14"/>
      <c r="AL140" s="14"/>
      <c r="AM140" s="15"/>
      <c r="AN140" s="14"/>
      <c r="AO140" s="19"/>
      <c r="AP140" s="77"/>
      <c r="AQ140" s="75"/>
      <c r="AR140" s="75"/>
      <c r="AS140" s="14"/>
      <c r="AT140" s="14"/>
      <c r="AU140" s="15"/>
      <c r="AV140" s="14"/>
      <c r="AW140" s="19"/>
      <c r="AX140" s="77"/>
      <c r="AY140" s="75"/>
      <c r="AZ140" s="75"/>
      <c r="BA140" s="14"/>
      <c r="BB140" s="14"/>
      <c r="BC140" s="15"/>
      <c r="BD140" s="14"/>
      <c r="BE140" s="19"/>
      <c r="BF140" s="77"/>
      <c r="BG140" s="75"/>
      <c r="BH140" s="75"/>
      <c r="BI140" s="14"/>
      <c r="BJ140" s="14"/>
      <c r="BK140" s="15"/>
      <c r="BL140" s="14"/>
      <c r="BM140" s="19"/>
      <c r="BN140" s="77"/>
      <c r="BO140" s="75"/>
      <c r="BP140" s="75"/>
      <c r="BQ140" s="14"/>
      <c r="BR140" s="14"/>
      <c r="BS140" s="15"/>
      <c r="BT140" s="14"/>
      <c r="BU140" s="19"/>
      <c r="BV140" s="77"/>
      <c r="BW140" s="75"/>
      <c r="BX140" s="75"/>
      <c r="BY140" s="14"/>
      <c r="BZ140" s="14"/>
      <c r="CA140" s="15"/>
      <c r="CB140" s="14"/>
      <c r="CC140" s="19"/>
      <c r="CD140" s="77"/>
      <c r="CE140" s="75"/>
      <c r="CF140" s="75"/>
      <c r="CG140" s="14"/>
      <c r="CH140" s="14"/>
      <c r="CI140" s="15"/>
      <c r="CJ140" s="14"/>
      <c r="CK140" s="19"/>
      <c r="CL140" s="77"/>
      <c r="CM140" s="75"/>
      <c r="CN140" s="75"/>
      <c r="CO140" s="14"/>
      <c r="CP140" s="14"/>
      <c r="CQ140" s="15"/>
      <c r="CR140" s="14"/>
      <c r="CS140" s="19"/>
      <c r="CT140" s="77"/>
      <c r="CU140" s="75"/>
      <c r="CV140" s="75"/>
      <c r="CW140" s="14"/>
      <c r="CX140" s="14"/>
      <c r="CY140" s="15"/>
      <c r="CZ140" s="14"/>
      <c r="DA140" s="19"/>
      <c r="DB140" s="77"/>
      <c r="DC140" s="75"/>
      <c r="DD140" s="75"/>
      <c r="DE140" s="14"/>
      <c r="DF140" s="14"/>
      <c r="DG140" s="15"/>
      <c r="DH140" s="14"/>
      <c r="DI140" s="19"/>
      <c r="DJ140" s="77"/>
      <c r="DK140" s="75"/>
      <c r="DL140" s="75"/>
      <c r="DM140" s="14"/>
      <c r="DN140" s="14"/>
      <c r="DO140" s="15"/>
      <c r="DP140" s="14"/>
      <c r="DQ140" s="19"/>
      <c r="DR140" s="77"/>
      <c r="DS140" s="75"/>
      <c r="DT140" s="75"/>
      <c r="DU140" s="14"/>
      <c r="DV140" s="14"/>
      <c r="DW140" s="15"/>
      <c r="DX140" s="14"/>
      <c r="DY140" s="19"/>
      <c r="DZ140" s="77"/>
      <c r="EA140" s="75"/>
      <c r="EB140" s="75"/>
      <c r="EC140" s="14"/>
      <c r="ED140" s="14"/>
      <c r="EE140" s="15"/>
      <c r="EF140" s="14"/>
      <c r="EG140" s="19"/>
      <c r="EH140" s="77"/>
      <c r="EI140" s="75"/>
      <c r="EJ140" s="75"/>
      <c r="EK140" s="14"/>
      <c r="EL140" s="14"/>
      <c r="EM140" s="15"/>
      <c r="EN140" s="14"/>
      <c r="EO140" s="19"/>
      <c r="EP140" s="77"/>
      <c r="EQ140" s="75"/>
      <c r="ER140" s="75"/>
      <c r="ES140" s="14"/>
      <c r="ET140" s="14"/>
      <c r="EU140" s="15"/>
      <c r="EV140" s="14"/>
      <c r="EW140" s="19"/>
      <c r="EX140" s="77"/>
      <c r="EY140" s="75"/>
      <c r="EZ140" s="75"/>
      <c r="FA140" s="14"/>
      <c r="FB140" s="14"/>
      <c r="FC140" s="15"/>
      <c r="FD140" s="14"/>
      <c r="FE140" s="19"/>
      <c r="FF140" s="77"/>
      <c r="FG140" s="75"/>
      <c r="FH140" s="75"/>
      <c r="FI140" s="14"/>
      <c r="FJ140" s="14"/>
      <c r="FK140" s="15"/>
      <c r="FL140" s="14"/>
      <c r="FM140" s="19"/>
      <c r="FN140" s="77"/>
      <c r="FO140" s="75"/>
      <c r="FP140" s="75"/>
      <c r="FQ140" s="14"/>
      <c r="FR140" s="14"/>
      <c r="FS140" s="15"/>
      <c r="FT140" s="14"/>
      <c r="FU140" s="19"/>
      <c r="FV140" s="77"/>
      <c r="FW140" s="75"/>
      <c r="FX140" s="75"/>
      <c r="FY140" s="14"/>
      <c r="FZ140" s="14"/>
      <c r="GA140" s="15"/>
      <c r="GB140" s="14"/>
      <c r="GC140" s="19"/>
      <c r="GD140" s="77"/>
      <c r="GE140" s="75"/>
      <c r="GF140" s="75"/>
      <c r="GG140" s="14"/>
      <c r="GH140" s="14"/>
      <c r="GI140" s="15"/>
      <c r="GJ140" s="14"/>
      <c r="GK140" s="19"/>
      <c r="GL140" s="77"/>
      <c r="GM140" s="75"/>
      <c r="GN140" s="75"/>
      <c r="GO140" s="14"/>
      <c r="GP140" s="14"/>
      <c r="GQ140" s="15"/>
      <c r="GR140" s="14"/>
      <c r="GS140" s="19"/>
      <c r="GT140" s="77"/>
      <c r="GU140" s="75"/>
      <c r="GV140" s="75"/>
      <c r="GW140" s="14"/>
      <c r="GX140" s="14"/>
      <c r="GY140" s="15"/>
      <c r="GZ140" s="14"/>
      <c r="HA140" s="19"/>
      <c r="HB140" s="77"/>
      <c r="HC140" s="75"/>
      <c r="HD140" s="75"/>
      <c r="HE140" s="14"/>
      <c r="HF140" s="14"/>
      <c r="HG140" s="15"/>
      <c r="HH140" s="14"/>
      <c r="HI140" s="19"/>
      <c r="HJ140" s="77"/>
      <c r="HK140" s="75"/>
      <c r="HL140" s="75"/>
      <c r="HM140" s="14"/>
      <c r="HN140" s="14"/>
      <c r="HO140" s="15"/>
      <c r="HP140" s="14"/>
      <c r="HQ140" s="19"/>
      <c r="HR140" s="77"/>
      <c r="HS140" s="75"/>
      <c r="HT140" s="75"/>
      <c r="HU140" s="14"/>
      <c r="HV140" s="14"/>
      <c r="HW140" s="15"/>
      <c r="HX140" s="14"/>
      <c r="HY140" s="19"/>
      <c r="HZ140" s="77"/>
      <c r="IA140" s="75"/>
      <c r="IB140" s="75"/>
      <c r="IC140" s="14"/>
      <c r="ID140" s="14"/>
      <c r="IE140" s="15"/>
      <c r="IF140" s="14"/>
      <c r="IG140" s="19"/>
      <c r="IH140" s="77"/>
      <c r="II140" s="75"/>
      <c r="IJ140" s="75"/>
      <c r="IK140" s="14"/>
      <c r="IL140" s="14"/>
      <c r="IM140" s="15"/>
      <c r="IN140" s="14"/>
    </row>
    <row r="141" spans="1:248" s="13" customFormat="1" ht="12.75">
      <c r="A141" s="47">
        <v>20</v>
      </c>
      <c r="B141" s="122" t="s">
        <v>380</v>
      </c>
      <c r="C141" s="35" t="s">
        <v>47</v>
      </c>
      <c r="D141" s="117">
        <v>62</v>
      </c>
      <c r="E141" s="36">
        <v>1</v>
      </c>
      <c r="F141" s="36">
        <v>1</v>
      </c>
      <c r="G141" s="160">
        <f t="shared" si="5"/>
        <v>62</v>
      </c>
      <c r="H141" s="117">
        <v>2008</v>
      </c>
      <c r="I141" s="117" t="s">
        <v>399</v>
      </c>
      <c r="J141" s="77"/>
      <c r="K141" s="75"/>
      <c r="L141" s="75"/>
      <c r="M141" s="14"/>
      <c r="N141" s="14"/>
      <c r="O141" s="15"/>
      <c r="P141" s="14"/>
      <c r="Q141" s="19"/>
      <c r="R141" s="77"/>
      <c r="S141" s="75"/>
      <c r="T141" s="75"/>
      <c r="U141" s="14"/>
      <c r="V141" s="14"/>
      <c r="W141" s="15"/>
      <c r="X141" s="14"/>
      <c r="Y141" s="19"/>
      <c r="Z141" s="77"/>
      <c r="AA141" s="75"/>
      <c r="AB141" s="75"/>
      <c r="AC141" s="14"/>
      <c r="AD141" s="14"/>
      <c r="AE141" s="15"/>
      <c r="AF141" s="14"/>
      <c r="AG141" s="19"/>
      <c r="AH141" s="77"/>
      <c r="AI141" s="75"/>
      <c r="AJ141" s="75"/>
      <c r="AK141" s="14"/>
      <c r="AL141" s="14"/>
      <c r="AM141" s="15"/>
      <c r="AN141" s="14"/>
      <c r="AO141" s="19"/>
      <c r="AP141" s="77"/>
      <c r="AQ141" s="75"/>
      <c r="AR141" s="75"/>
      <c r="AS141" s="14"/>
      <c r="AT141" s="14"/>
      <c r="AU141" s="15"/>
      <c r="AV141" s="14"/>
      <c r="AW141" s="19"/>
      <c r="AX141" s="77"/>
      <c r="AY141" s="75"/>
      <c r="AZ141" s="75"/>
      <c r="BA141" s="14"/>
      <c r="BB141" s="14"/>
      <c r="BC141" s="15"/>
      <c r="BD141" s="14"/>
      <c r="BE141" s="19"/>
      <c r="BF141" s="77"/>
      <c r="BG141" s="75"/>
      <c r="BH141" s="75"/>
      <c r="BI141" s="14"/>
      <c r="BJ141" s="14"/>
      <c r="BK141" s="15"/>
      <c r="BL141" s="14"/>
      <c r="BM141" s="19"/>
      <c r="BN141" s="77"/>
      <c r="BO141" s="75"/>
      <c r="BP141" s="75"/>
      <c r="BQ141" s="14"/>
      <c r="BR141" s="14"/>
      <c r="BS141" s="15"/>
      <c r="BT141" s="14"/>
      <c r="BU141" s="19"/>
      <c r="BV141" s="77"/>
      <c r="BW141" s="75"/>
      <c r="BX141" s="75"/>
      <c r="BY141" s="14"/>
      <c r="BZ141" s="14"/>
      <c r="CA141" s="15"/>
      <c r="CB141" s="14"/>
      <c r="CC141" s="19"/>
      <c r="CD141" s="77"/>
      <c r="CE141" s="75"/>
      <c r="CF141" s="75"/>
      <c r="CG141" s="14"/>
      <c r="CH141" s="14"/>
      <c r="CI141" s="15"/>
      <c r="CJ141" s="14"/>
      <c r="CK141" s="19"/>
      <c r="CL141" s="77"/>
      <c r="CM141" s="75"/>
      <c r="CN141" s="75"/>
      <c r="CO141" s="14"/>
      <c r="CP141" s="14"/>
      <c r="CQ141" s="15"/>
      <c r="CR141" s="14"/>
      <c r="CS141" s="19"/>
      <c r="CT141" s="77"/>
      <c r="CU141" s="75"/>
      <c r="CV141" s="75"/>
      <c r="CW141" s="14"/>
      <c r="CX141" s="14"/>
      <c r="CY141" s="15"/>
      <c r="CZ141" s="14"/>
      <c r="DA141" s="19"/>
      <c r="DB141" s="77"/>
      <c r="DC141" s="75"/>
      <c r="DD141" s="75"/>
      <c r="DE141" s="14"/>
      <c r="DF141" s="14"/>
      <c r="DG141" s="15"/>
      <c r="DH141" s="14"/>
      <c r="DI141" s="19"/>
      <c r="DJ141" s="77"/>
      <c r="DK141" s="75"/>
      <c r="DL141" s="75"/>
      <c r="DM141" s="14"/>
      <c r="DN141" s="14"/>
      <c r="DO141" s="15"/>
      <c r="DP141" s="14"/>
      <c r="DQ141" s="19"/>
      <c r="DR141" s="77"/>
      <c r="DS141" s="75"/>
      <c r="DT141" s="75"/>
      <c r="DU141" s="14"/>
      <c r="DV141" s="14"/>
      <c r="DW141" s="15"/>
      <c r="DX141" s="14"/>
      <c r="DY141" s="19"/>
      <c r="DZ141" s="77"/>
      <c r="EA141" s="75"/>
      <c r="EB141" s="75"/>
      <c r="EC141" s="14"/>
      <c r="ED141" s="14"/>
      <c r="EE141" s="15"/>
      <c r="EF141" s="14"/>
      <c r="EG141" s="19"/>
      <c r="EH141" s="77"/>
      <c r="EI141" s="75"/>
      <c r="EJ141" s="75"/>
      <c r="EK141" s="14"/>
      <c r="EL141" s="14"/>
      <c r="EM141" s="15"/>
      <c r="EN141" s="14"/>
      <c r="EO141" s="19"/>
      <c r="EP141" s="77"/>
      <c r="EQ141" s="75"/>
      <c r="ER141" s="75"/>
      <c r="ES141" s="14"/>
      <c r="ET141" s="14"/>
      <c r="EU141" s="15"/>
      <c r="EV141" s="14"/>
      <c r="EW141" s="19"/>
      <c r="EX141" s="77"/>
      <c r="EY141" s="75"/>
      <c r="EZ141" s="75"/>
      <c r="FA141" s="14"/>
      <c r="FB141" s="14"/>
      <c r="FC141" s="15"/>
      <c r="FD141" s="14"/>
      <c r="FE141" s="19"/>
      <c r="FF141" s="77"/>
      <c r="FG141" s="75"/>
      <c r="FH141" s="75"/>
      <c r="FI141" s="14"/>
      <c r="FJ141" s="14"/>
      <c r="FK141" s="15"/>
      <c r="FL141" s="14"/>
      <c r="FM141" s="19"/>
      <c r="FN141" s="77"/>
      <c r="FO141" s="75"/>
      <c r="FP141" s="75"/>
      <c r="FQ141" s="14"/>
      <c r="FR141" s="14"/>
      <c r="FS141" s="15"/>
      <c r="FT141" s="14"/>
      <c r="FU141" s="19"/>
      <c r="FV141" s="77"/>
      <c r="FW141" s="75"/>
      <c r="FX141" s="75"/>
      <c r="FY141" s="14"/>
      <c r="FZ141" s="14"/>
      <c r="GA141" s="15"/>
      <c r="GB141" s="14"/>
      <c r="GC141" s="19"/>
      <c r="GD141" s="77"/>
      <c r="GE141" s="75"/>
      <c r="GF141" s="75"/>
      <c r="GG141" s="14"/>
      <c r="GH141" s="14"/>
      <c r="GI141" s="15"/>
      <c r="GJ141" s="14"/>
      <c r="GK141" s="19"/>
      <c r="GL141" s="77"/>
      <c r="GM141" s="75"/>
      <c r="GN141" s="75"/>
      <c r="GO141" s="14"/>
      <c r="GP141" s="14"/>
      <c r="GQ141" s="15"/>
      <c r="GR141" s="14"/>
      <c r="GS141" s="19"/>
      <c r="GT141" s="77"/>
      <c r="GU141" s="75"/>
      <c r="GV141" s="75"/>
      <c r="GW141" s="14"/>
      <c r="GX141" s="14"/>
      <c r="GY141" s="15"/>
      <c r="GZ141" s="14"/>
      <c r="HA141" s="19"/>
      <c r="HB141" s="77"/>
      <c r="HC141" s="75"/>
      <c r="HD141" s="75"/>
      <c r="HE141" s="14"/>
      <c r="HF141" s="14"/>
      <c r="HG141" s="15"/>
      <c r="HH141" s="14"/>
      <c r="HI141" s="19"/>
      <c r="HJ141" s="77"/>
      <c r="HK141" s="75"/>
      <c r="HL141" s="75"/>
      <c r="HM141" s="14"/>
      <c r="HN141" s="14"/>
      <c r="HO141" s="15"/>
      <c r="HP141" s="14"/>
      <c r="HQ141" s="19"/>
      <c r="HR141" s="77"/>
      <c r="HS141" s="75"/>
      <c r="HT141" s="75"/>
      <c r="HU141" s="14"/>
      <c r="HV141" s="14"/>
      <c r="HW141" s="15"/>
      <c r="HX141" s="14"/>
      <c r="HY141" s="19"/>
      <c r="HZ141" s="77"/>
      <c r="IA141" s="75"/>
      <c r="IB141" s="75"/>
      <c r="IC141" s="14"/>
      <c r="ID141" s="14"/>
      <c r="IE141" s="15"/>
      <c r="IF141" s="14"/>
      <c r="IG141" s="19"/>
      <c r="IH141" s="77"/>
      <c r="II141" s="75"/>
      <c r="IJ141" s="75"/>
      <c r="IK141" s="14"/>
      <c r="IL141" s="14"/>
      <c r="IM141" s="15"/>
      <c r="IN141" s="14"/>
    </row>
    <row r="142" spans="1:248" s="13" customFormat="1" ht="12.75">
      <c r="A142" s="47">
        <v>21</v>
      </c>
      <c r="B142" s="122" t="s">
        <v>421</v>
      </c>
      <c r="C142" s="35" t="s">
        <v>47</v>
      </c>
      <c r="D142" s="117">
        <v>305</v>
      </c>
      <c r="E142" s="36">
        <v>1</v>
      </c>
      <c r="F142" s="36">
        <v>1</v>
      </c>
      <c r="G142" s="160">
        <f t="shared" si="5"/>
        <v>305</v>
      </c>
      <c r="H142" s="166">
        <v>11367</v>
      </c>
      <c r="I142" s="117" t="s">
        <v>423</v>
      </c>
      <c r="J142" s="77"/>
      <c r="K142" s="75"/>
      <c r="L142" s="75"/>
      <c r="M142" s="14"/>
      <c r="N142" s="14"/>
      <c r="O142" s="15"/>
      <c r="P142" s="14"/>
      <c r="Q142" s="19"/>
      <c r="R142" s="77"/>
      <c r="S142" s="75"/>
      <c r="T142" s="75"/>
      <c r="U142" s="14"/>
      <c r="V142" s="14"/>
      <c r="W142" s="15"/>
      <c r="X142" s="14"/>
      <c r="Y142" s="19"/>
      <c r="Z142" s="77"/>
      <c r="AA142" s="75"/>
      <c r="AB142" s="75"/>
      <c r="AC142" s="14"/>
      <c r="AD142" s="14"/>
      <c r="AE142" s="15"/>
      <c r="AF142" s="14"/>
      <c r="AG142" s="19"/>
      <c r="AH142" s="77"/>
      <c r="AI142" s="75"/>
      <c r="AJ142" s="75"/>
      <c r="AK142" s="14"/>
      <c r="AL142" s="14"/>
      <c r="AM142" s="15"/>
      <c r="AN142" s="14"/>
      <c r="AO142" s="19"/>
      <c r="AP142" s="77"/>
      <c r="AQ142" s="75"/>
      <c r="AR142" s="75"/>
      <c r="AS142" s="14"/>
      <c r="AT142" s="14"/>
      <c r="AU142" s="15"/>
      <c r="AV142" s="14"/>
      <c r="AW142" s="19"/>
      <c r="AX142" s="77"/>
      <c r="AY142" s="75"/>
      <c r="AZ142" s="75"/>
      <c r="BA142" s="14"/>
      <c r="BB142" s="14"/>
      <c r="BC142" s="15"/>
      <c r="BD142" s="14"/>
      <c r="BE142" s="19"/>
      <c r="BF142" s="77"/>
      <c r="BG142" s="75"/>
      <c r="BH142" s="75"/>
      <c r="BI142" s="14"/>
      <c r="BJ142" s="14"/>
      <c r="BK142" s="15"/>
      <c r="BL142" s="14"/>
      <c r="BM142" s="19"/>
      <c r="BN142" s="77"/>
      <c r="BO142" s="75"/>
      <c r="BP142" s="75"/>
      <c r="BQ142" s="14"/>
      <c r="BR142" s="14"/>
      <c r="BS142" s="15"/>
      <c r="BT142" s="14"/>
      <c r="BU142" s="19"/>
      <c r="BV142" s="77"/>
      <c r="BW142" s="75"/>
      <c r="BX142" s="75"/>
      <c r="BY142" s="14"/>
      <c r="BZ142" s="14"/>
      <c r="CA142" s="15"/>
      <c r="CB142" s="14"/>
      <c r="CC142" s="19"/>
      <c r="CD142" s="77"/>
      <c r="CE142" s="75"/>
      <c r="CF142" s="75"/>
      <c r="CG142" s="14"/>
      <c r="CH142" s="14"/>
      <c r="CI142" s="15"/>
      <c r="CJ142" s="14"/>
      <c r="CK142" s="19"/>
      <c r="CL142" s="77"/>
      <c r="CM142" s="75"/>
      <c r="CN142" s="75"/>
      <c r="CO142" s="14"/>
      <c r="CP142" s="14"/>
      <c r="CQ142" s="15"/>
      <c r="CR142" s="14"/>
      <c r="CS142" s="19"/>
      <c r="CT142" s="77"/>
      <c r="CU142" s="75"/>
      <c r="CV142" s="75"/>
      <c r="CW142" s="14"/>
      <c r="CX142" s="14"/>
      <c r="CY142" s="15"/>
      <c r="CZ142" s="14"/>
      <c r="DA142" s="19"/>
      <c r="DB142" s="77"/>
      <c r="DC142" s="75"/>
      <c r="DD142" s="75"/>
      <c r="DE142" s="14"/>
      <c r="DF142" s="14"/>
      <c r="DG142" s="15"/>
      <c r="DH142" s="14"/>
      <c r="DI142" s="19"/>
      <c r="DJ142" s="77"/>
      <c r="DK142" s="75"/>
      <c r="DL142" s="75"/>
      <c r="DM142" s="14"/>
      <c r="DN142" s="14"/>
      <c r="DO142" s="15"/>
      <c r="DP142" s="14"/>
      <c r="DQ142" s="19"/>
      <c r="DR142" s="77"/>
      <c r="DS142" s="75"/>
      <c r="DT142" s="75"/>
      <c r="DU142" s="14"/>
      <c r="DV142" s="14"/>
      <c r="DW142" s="15"/>
      <c r="DX142" s="14"/>
      <c r="DY142" s="19"/>
      <c r="DZ142" s="77"/>
      <c r="EA142" s="75"/>
      <c r="EB142" s="75"/>
      <c r="EC142" s="14"/>
      <c r="ED142" s="14"/>
      <c r="EE142" s="15"/>
      <c r="EF142" s="14"/>
      <c r="EG142" s="19"/>
      <c r="EH142" s="77"/>
      <c r="EI142" s="75"/>
      <c r="EJ142" s="75"/>
      <c r="EK142" s="14"/>
      <c r="EL142" s="14"/>
      <c r="EM142" s="15"/>
      <c r="EN142" s="14"/>
      <c r="EO142" s="19"/>
      <c r="EP142" s="77"/>
      <c r="EQ142" s="75"/>
      <c r="ER142" s="75"/>
      <c r="ES142" s="14"/>
      <c r="ET142" s="14"/>
      <c r="EU142" s="15"/>
      <c r="EV142" s="14"/>
      <c r="EW142" s="19"/>
      <c r="EX142" s="77"/>
      <c r="EY142" s="75"/>
      <c r="EZ142" s="75"/>
      <c r="FA142" s="14"/>
      <c r="FB142" s="14"/>
      <c r="FC142" s="15"/>
      <c r="FD142" s="14"/>
      <c r="FE142" s="19"/>
      <c r="FF142" s="77"/>
      <c r="FG142" s="75"/>
      <c r="FH142" s="75"/>
      <c r="FI142" s="14"/>
      <c r="FJ142" s="14"/>
      <c r="FK142" s="15"/>
      <c r="FL142" s="14"/>
      <c r="FM142" s="19"/>
      <c r="FN142" s="77"/>
      <c r="FO142" s="75"/>
      <c r="FP142" s="75"/>
      <c r="FQ142" s="14"/>
      <c r="FR142" s="14"/>
      <c r="FS142" s="15"/>
      <c r="FT142" s="14"/>
      <c r="FU142" s="19"/>
      <c r="FV142" s="77"/>
      <c r="FW142" s="75"/>
      <c r="FX142" s="75"/>
      <c r="FY142" s="14"/>
      <c r="FZ142" s="14"/>
      <c r="GA142" s="15"/>
      <c r="GB142" s="14"/>
      <c r="GC142" s="19"/>
      <c r="GD142" s="77"/>
      <c r="GE142" s="75"/>
      <c r="GF142" s="75"/>
      <c r="GG142" s="14"/>
      <c r="GH142" s="14"/>
      <c r="GI142" s="15"/>
      <c r="GJ142" s="14"/>
      <c r="GK142" s="19"/>
      <c r="GL142" s="77"/>
      <c r="GM142" s="75"/>
      <c r="GN142" s="75"/>
      <c r="GO142" s="14"/>
      <c r="GP142" s="14"/>
      <c r="GQ142" s="15"/>
      <c r="GR142" s="14"/>
      <c r="GS142" s="19"/>
      <c r="GT142" s="77"/>
      <c r="GU142" s="75"/>
      <c r="GV142" s="75"/>
      <c r="GW142" s="14"/>
      <c r="GX142" s="14"/>
      <c r="GY142" s="15"/>
      <c r="GZ142" s="14"/>
      <c r="HA142" s="19"/>
      <c r="HB142" s="77"/>
      <c r="HC142" s="75"/>
      <c r="HD142" s="75"/>
      <c r="HE142" s="14"/>
      <c r="HF142" s="14"/>
      <c r="HG142" s="15"/>
      <c r="HH142" s="14"/>
      <c r="HI142" s="19"/>
      <c r="HJ142" s="77"/>
      <c r="HK142" s="75"/>
      <c r="HL142" s="75"/>
      <c r="HM142" s="14"/>
      <c r="HN142" s="14"/>
      <c r="HO142" s="15"/>
      <c r="HP142" s="14"/>
      <c r="HQ142" s="19"/>
      <c r="HR142" s="77"/>
      <c r="HS142" s="75"/>
      <c r="HT142" s="75"/>
      <c r="HU142" s="14"/>
      <c r="HV142" s="14"/>
      <c r="HW142" s="15"/>
      <c r="HX142" s="14"/>
      <c r="HY142" s="19"/>
      <c r="HZ142" s="77"/>
      <c r="IA142" s="75"/>
      <c r="IB142" s="75"/>
      <c r="IC142" s="14"/>
      <c r="ID142" s="14"/>
      <c r="IE142" s="15"/>
      <c r="IF142" s="14"/>
      <c r="IG142" s="19"/>
      <c r="IH142" s="77"/>
      <c r="II142" s="75"/>
      <c r="IJ142" s="75"/>
      <c r="IK142" s="14"/>
      <c r="IL142" s="14"/>
      <c r="IM142" s="15"/>
      <c r="IN142" s="14"/>
    </row>
    <row r="143" spans="1:248" s="13" customFormat="1" ht="12.75">
      <c r="A143" s="47">
        <v>22</v>
      </c>
      <c r="B143" s="122" t="s">
        <v>422</v>
      </c>
      <c r="C143" s="35" t="s">
        <v>47</v>
      </c>
      <c r="D143" s="117">
        <v>462</v>
      </c>
      <c r="E143" s="36">
        <v>1</v>
      </c>
      <c r="F143" s="36">
        <v>1</v>
      </c>
      <c r="G143" s="160">
        <f t="shared" si="5"/>
        <v>462</v>
      </c>
      <c r="H143" s="166">
        <v>13633</v>
      </c>
      <c r="I143" s="117" t="s">
        <v>424</v>
      </c>
      <c r="J143" s="77"/>
      <c r="K143" s="75"/>
      <c r="L143" s="75"/>
      <c r="M143" s="14"/>
      <c r="N143" s="14"/>
      <c r="O143" s="15"/>
      <c r="P143" s="14"/>
      <c r="Q143" s="19"/>
      <c r="R143" s="77"/>
      <c r="S143" s="75"/>
      <c r="T143" s="75"/>
      <c r="U143" s="14"/>
      <c r="V143" s="14"/>
      <c r="W143" s="15"/>
      <c r="X143" s="14"/>
      <c r="Y143" s="19"/>
      <c r="Z143" s="77"/>
      <c r="AA143" s="75"/>
      <c r="AB143" s="75"/>
      <c r="AC143" s="14"/>
      <c r="AD143" s="14"/>
      <c r="AE143" s="15"/>
      <c r="AF143" s="14"/>
      <c r="AG143" s="19"/>
      <c r="AH143" s="77"/>
      <c r="AI143" s="75"/>
      <c r="AJ143" s="75"/>
      <c r="AK143" s="14"/>
      <c r="AL143" s="14"/>
      <c r="AM143" s="15"/>
      <c r="AN143" s="14"/>
      <c r="AO143" s="19"/>
      <c r="AP143" s="77"/>
      <c r="AQ143" s="75"/>
      <c r="AR143" s="75"/>
      <c r="AS143" s="14"/>
      <c r="AT143" s="14"/>
      <c r="AU143" s="15"/>
      <c r="AV143" s="14"/>
      <c r="AW143" s="19"/>
      <c r="AX143" s="77"/>
      <c r="AY143" s="75"/>
      <c r="AZ143" s="75"/>
      <c r="BA143" s="14"/>
      <c r="BB143" s="14"/>
      <c r="BC143" s="15"/>
      <c r="BD143" s="14"/>
      <c r="BE143" s="19"/>
      <c r="BF143" s="77"/>
      <c r="BG143" s="75"/>
      <c r="BH143" s="75"/>
      <c r="BI143" s="14"/>
      <c r="BJ143" s="14"/>
      <c r="BK143" s="15"/>
      <c r="BL143" s="14"/>
      <c r="BM143" s="19"/>
      <c r="BN143" s="77"/>
      <c r="BO143" s="75"/>
      <c r="BP143" s="75"/>
      <c r="BQ143" s="14"/>
      <c r="BR143" s="14"/>
      <c r="BS143" s="15"/>
      <c r="BT143" s="14"/>
      <c r="BU143" s="19"/>
      <c r="BV143" s="77"/>
      <c r="BW143" s="75"/>
      <c r="BX143" s="75"/>
      <c r="BY143" s="14"/>
      <c r="BZ143" s="14"/>
      <c r="CA143" s="15"/>
      <c r="CB143" s="14"/>
      <c r="CC143" s="19"/>
      <c r="CD143" s="77"/>
      <c r="CE143" s="75"/>
      <c r="CF143" s="75"/>
      <c r="CG143" s="14"/>
      <c r="CH143" s="14"/>
      <c r="CI143" s="15"/>
      <c r="CJ143" s="14"/>
      <c r="CK143" s="19"/>
      <c r="CL143" s="77"/>
      <c r="CM143" s="75"/>
      <c r="CN143" s="75"/>
      <c r="CO143" s="14"/>
      <c r="CP143" s="14"/>
      <c r="CQ143" s="15"/>
      <c r="CR143" s="14"/>
      <c r="CS143" s="19"/>
      <c r="CT143" s="77"/>
      <c r="CU143" s="75"/>
      <c r="CV143" s="75"/>
      <c r="CW143" s="14"/>
      <c r="CX143" s="14"/>
      <c r="CY143" s="15"/>
      <c r="CZ143" s="14"/>
      <c r="DA143" s="19"/>
      <c r="DB143" s="77"/>
      <c r="DC143" s="75"/>
      <c r="DD143" s="75"/>
      <c r="DE143" s="14"/>
      <c r="DF143" s="14"/>
      <c r="DG143" s="15"/>
      <c r="DH143" s="14"/>
      <c r="DI143" s="19"/>
      <c r="DJ143" s="77"/>
      <c r="DK143" s="75"/>
      <c r="DL143" s="75"/>
      <c r="DM143" s="14"/>
      <c r="DN143" s="14"/>
      <c r="DO143" s="15"/>
      <c r="DP143" s="14"/>
      <c r="DQ143" s="19"/>
      <c r="DR143" s="77"/>
      <c r="DS143" s="75"/>
      <c r="DT143" s="75"/>
      <c r="DU143" s="14"/>
      <c r="DV143" s="14"/>
      <c r="DW143" s="15"/>
      <c r="DX143" s="14"/>
      <c r="DY143" s="19"/>
      <c r="DZ143" s="77"/>
      <c r="EA143" s="75"/>
      <c r="EB143" s="75"/>
      <c r="EC143" s="14"/>
      <c r="ED143" s="14"/>
      <c r="EE143" s="15"/>
      <c r="EF143" s="14"/>
      <c r="EG143" s="19"/>
      <c r="EH143" s="77"/>
      <c r="EI143" s="75"/>
      <c r="EJ143" s="75"/>
      <c r="EK143" s="14"/>
      <c r="EL143" s="14"/>
      <c r="EM143" s="15"/>
      <c r="EN143" s="14"/>
      <c r="EO143" s="19"/>
      <c r="EP143" s="77"/>
      <c r="EQ143" s="75"/>
      <c r="ER143" s="75"/>
      <c r="ES143" s="14"/>
      <c r="ET143" s="14"/>
      <c r="EU143" s="15"/>
      <c r="EV143" s="14"/>
      <c r="EW143" s="19"/>
      <c r="EX143" s="77"/>
      <c r="EY143" s="75"/>
      <c r="EZ143" s="75"/>
      <c r="FA143" s="14"/>
      <c r="FB143" s="14"/>
      <c r="FC143" s="15"/>
      <c r="FD143" s="14"/>
      <c r="FE143" s="19"/>
      <c r="FF143" s="77"/>
      <c r="FG143" s="75"/>
      <c r="FH143" s="75"/>
      <c r="FI143" s="14"/>
      <c r="FJ143" s="14"/>
      <c r="FK143" s="15"/>
      <c r="FL143" s="14"/>
      <c r="FM143" s="19"/>
      <c r="FN143" s="77"/>
      <c r="FO143" s="75"/>
      <c r="FP143" s="75"/>
      <c r="FQ143" s="14"/>
      <c r="FR143" s="14"/>
      <c r="FS143" s="15"/>
      <c r="FT143" s="14"/>
      <c r="FU143" s="19"/>
      <c r="FV143" s="77"/>
      <c r="FW143" s="75"/>
      <c r="FX143" s="75"/>
      <c r="FY143" s="14"/>
      <c r="FZ143" s="14"/>
      <c r="GA143" s="15"/>
      <c r="GB143" s="14"/>
      <c r="GC143" s="19"/>
      <c r="GD143" s="77"/>
      <c r="GE143" s="75"/>
      <c r="GF143" s="75"/>
      <c r="GG143" s="14"/>
      <c r="GH143" s="14"/>
      <c r="GI143" s="15"/>
      <c r="GJ143" s="14"/>
      <c r="GK143" s="19"/>
      <c r="GL143" s="77"/>
      <c r="GM143" s="75"/>
      <c r="GN143" s="75"/>
      <c r="GO143" s="14"/>
      <c r="GP143" s="14"/>
      <c r="GQ143" s="15"/>
      <c r="GR143" s="14"/>
      <c r="GS143" s="19"/>
      <c r="GT143" s="77"/>
      <c r="GU143" s="75"/>
      <c r="GV143" s="75"/>
      <c r="GW143" s="14"/>
      <c r="GX143" s="14"/>
      <c r="GY143" s="15"/>
      <c r="GZ143" s="14"/>
      <c r="HA143" s="19"/>
      <c r="HB143" s="77"/>
      <c r="HC143" s="75"/>
      <c r="HD143" s="75"/>
      <c r="HE143" s="14"/>
      <c r="HF143" s="14"/>
      <c r="HG143" s="15"/>
      <c r="HH143" s="14"/>
      <c r="HI143" s="19"/>
      <c r="HJ143" s="77"/>
      <c r="HK143" s="75"/>
      <c r="HL143" s="75"/>
      <c r="HM143" s="14"/>
      <c r="HN143" s="14"/>
      <c r="HO143" s="15"/>
      <c r="HP143" s="14"/>
      <c r="HQ143" s="19"/>
      <c r="HR143" s="77"/>
      <c r="HS143" s="75"/>
      <c r="HT143" s="75"/>
      <c r="HU143" s="14"/>
      <c r="HV143" s="14"/>
      <c r="HW143" s="15"/>
      <c r="HX143" s="14"/>
      <c r="HY143" s="19"/>
      <c r="HZ143" s="77"/>
      <c r="IA143" s="75"/>
      <c r="IB143" s="75"/>
      <c r="IC143" s="14"/>
      <c r="ID143" s="14"/>
      <c r="IE143" s="15"/>
      <c r="IF143" s="14"/>
      <c r="IG143" s="19"/>
      <c r="IH143" s="77"/>
      <c r="II143" s="75"/>
      <c r="IJ143" s="75"/>
      <c r="IK143" s="14"/>
      <c r="IL143" s="14"/>
      <c r="IM143" s="15"/>
      <c r="IN143" s="14"/>
    </row>
    <row r="144" spans="1:248" s="13" customFormat="1" ht="12.75">
      <c r="A144" s="47">
        <v>2</v>
      </c>
      <c r="B144" s="163" t="s">
        <v>381</v>
      </c>
      <c r="C144" s="35" t="s">
        <v>47</v>
      </c>
      <c r="D144" s="136">
        <f>760</f>
        <v>760</v>
      </c>
      <c r="E144" s="36">
        <v>1</v>
      </c>
      <c r="F144" s="36">
        <v>1</v>
      </c>
      <c r="G144" s="81">
        <v>760</v>
      </c>
      <c r="H144" s="136">
        <f>190140/3</f>
        <v>63380</v>
      </c>
      <c r="I144" s="117" t="s">
        <v>400</v>
      </c>
      <c r="J144" s="77"/>
      <c r="K144" s="75"/>
      <c r="L144" s="75"/>
      <c r="M144" s="14"/>
      <c r="N144" s="14"/>
      <c r="O144" s="15"/>
      <c r="P144" s="14"/>
      <c r="Q144" s="19"/>
      <c r="R144" s="77"/>
      <c r="S144" s="75"/>
      <c r="T144" s="75"/>
      <c r="U144" s="14"/>
      <c r="V144" s="14"/>
      <c r="W144" s="15"/>
      <c r="X144" s="14"/>
      <c r="Y144" s="19"/>
      <c r="Z144" s="77"/>
      <c r="AA144" s="75"/>
      <c r="AB144" s="75"/>
      <c r="AC144" s="14"/>
      <c r="AD144" s="14"/>
      <c r="AE144" s="15"/>
      <c r="AF144" s="14"/>
      <c r="AG144" s="19"/>
      <c r="AH144" s="77"/>
      <c r="AI144" s="75"/>
      <c r="AJ144" s="75"/>
      <c r="AK144" s="14"/>
      <c r="AL144" s="14"/>
      <c r="AM144" s="15"/>
      <c r="AN144" s="14"/>
      <c r="AO144" s="19"/>
      <c r="AP144" s="77"/>
      <c r="AQ144" s="75"/>
      <c r="AR144" s="75"/>
      <c r="AS144" s="14"/>
      <c r="AT144" s="14"/>
      <c r="AU144" s="15"/>
      <c r="AV144" s="14"/>
      <c r="AW144" s="19"/>
      <c r="AX144" s="77"/>
      <c r="AY144" s="75"/>
      <c r="AZ144" s="75"/>
      <c r="BA144" s="14"/>
      <c r="BB144" s="14"/>
      <c r="BC144" s="15"/>
      <c r="BD144" s="14"/>
      <c r="BE144" s="19"/>
      <c r="BF144" s="77"/>
      <c r="BG144" s="75"/>
      <c r="BH144" s="75"/>
      <c r="BI144" s="14"/>
      <c r="BJ144" s="14"/>
      <c r="BK144" s="15"/>
      <c r="BL144" s="14"/>
      <c r="BM144" s="19"/>
      <c r="BN144" s="77"/>
      <c r="BO144" s="75"/>
      <c r="BP144" s="75"/>
      <c r="BQ144" s="14"/>
      <c r="BR144" s="14"/>
      <c r="BS144" s="15"/>
      <c r="BT144" s="14"/>
      <c r="BU144" s="19"/>
      <c r="BV144" s="77"/>
      <c r="BW144" s="75"/>
      <c r="BX144" s="75"/>
      <c r="BY144" s="14"/>
      <c r="BZ144" s="14"/>
      <c r="CA144" s="15"/>
      <c r="CB144" s="14"/>
      <c r="CC144" s="19"/>
      <c r="CD144" s="77"/>
      <c r="CE144" s="75"/>
      <c r="CF144" s="75"/>
      <c r="CG144" s="14"/>
      <c r="CH144" s="14"/>
      <c r="CI144" s="15"/>
      <c r="CJ144" s="14"/>
      <c r="CK144" s="19"/>
      <c r="CL144" s="77"/>
      <c r="CM144" s="75"/>
      <c r="CN144" s="75"/>
      <c r="CO144" s="14"/>
      <c r="CP144" s="14"/>
      <c r="CQ144" s="15"/>
      <c r="CR144" s="14"/>
      <c r="CS144" s="19"/>
      <c r="CT144" s="77"/>
      <c r="CU144" s="75"/>
      <c r="CV144" s="75"/>
      <c r="CW144" s="14"/>
      <c r="CX144" s="14"/>
      <c r="CY144" s="15"/>
      <c r="CZ144" s="14"/>
      <c r="DA144" s="19"/>
      <c r="DB144" s="77"/>
      <c r="DC144" s="75"/>
      <c r="DD144" s="75"/>
      <c r="DE144" s="14"/>
      <c r="DF144" s="14"/>
      <c r="DG144" s="15"/>
      <c r="DH144" s="14"/>
      <c r="DI144" s="19"/>
      <c r="DJ144" s="77"/>
      <c r="DK144" s="75"/>
      <c r="DL144" s="75"/>
      <c r="DM144" s="14"/>
      <c r="DN144" s="14"/>
      <c r="DO144" s="15"/>
      <c r="DP144" s="14"/>
      <c r="DQ144" s="19"/>
      <c r="DR144" s="77"/>
      <c r="DS144" s="75"/>
      <c r="DT144" s="75"/>
      <c r="DU144" s="14"/>
      <c r="DV144" s="14"/>
      <c r="DW144" s="15"/>
      <c r="DX144" s="14"/>
      <c r="DY144" s="19"/>
      <c r="DZ144" s="77"/>
      <c r="EA144" s="75"/>
      <c r="EB144" s="75"/>
      <c r="EC144" s="14"/>
      <c r="ED144" s="14"/>
      <c r="EE144" s="15"/>
      <c r="EF144" s="14"/>
      <c r="EG144" s="19"/>
      <c r="EH144" s="77"/>
      <c r="EI144" s="75"/>
      <c r="EJ144" s="75"/>
      <c r="EK144" s="14"/>
      <c r="EL144" s="14"/>
      <c r="EM144" s="15"/>
      <c r="EN144" s="14"/>
      <c r="EO144" s="19"/>
      <c r="EP144" s="77"/>
      <c r="EQ144" s="75"/>
      <c r="ER144" s="75"/>
      <c r="ES144" s="14"/>
      <c r="ET144" s="14"/>
      <c r="EU144" s="15"/>
      <c r="EV144" s="14"/>
      <c r="EW144" s="19"/>
      <c r="EX144" s="77"/>
      <c r="EY144" s="75"/>
      <c r="EZ144" s="75"/>
      <c r="FA144" s="14"/>
      <c r="FB144" s="14"/>
      <c r="FC144" s="15"/>
      <c r="FD144" s="14"/>
      <c r="FE144" s="19"/>
      <c r="FF144" s="77"/>
      <c r="FG144" s="75"/>
      <c r="FH144" s="75"/>
      <c r="FI144" s="14"/>
      <c r="FJ144" s="14"/>
      <c r="FK144" s="15"/>
      <c r="FL144" s="14"/>
      <c r="FM144" s="19"/>
      <c r="FN144" s="77"/>
      <c r="FO144" s="75"/>
      <c r="FP144" s="75"/>
      <c r="FQ144" s="14"/>
      <c r="FR144" s="14"/>
      <c r="FS144" s="15"/>
      <c r="FT144" s="14"/>
      <c r="FU144" s="19"/>
      <c r="FV144" s="77"/>
      <c r="FW144" s="75"/>
      <c r="FX144" s="75"/>
      <c r="FY144" s="14"/>
      <c r="FZ144" s="14"/>
      <c r="GA144" s="15"/>
      <c r="GB144" s="14"/>
      <c r="GC144" s="19"/>
      <c r="GD144" s="77"/>
      <c r="GE144" s="75"/>
      <c r="GF144" s="75"/>
      <c r="GG144" s="14"/>
      <c r="GH144" s="14"/>
      <c r="GI144" s="15"/>
      <c r="GJ144" s="14"/>
      <c r="GK144" s="19"/>
      <c r="GL144" s="77"/>
      <c r="GM144" s="75"/>
      <c r="GN144" s="75"/>
      <c r="GO144" s="14"/>
      <c r="GP144" s="14"/>
      <c r="GQ144" s="15"/>
      <c r="GR144" s="14"/>
      <c r="GS144" s="19"/>
      <c r="GT144" s="77"/>
      <c r="GU144" s="75"/>
      <c r="GV144" s="75"/>
      <c r="GW144" s="14"/>
      <c r="GX144" s="14"/>
      <c r="GY144" s="15"/>
      <c r="GZ144" s="14"/>
      <c r="HA144" s="19"/>
      <c r="HB144" s="77"/>
      <c r="HC144" s="75"/>
      <c r="HD144" s="75"/>
      <c r="HE144" s="14"/>
      <c r="HF144" s="14"/>
      <c r="HG144" s="15"/>
      <c r="HH144" s="14"/>
      <c r="HI144" s="19"/>
      <c r="HJ144" s="77"/>
      <c r="HK144" s="75"/>
      <c r="HL144" s="75"/>
      <c r="HM144" s="14"/>
      <c r="HN144" s="14"/>
      <c r="HO144" s="15"/>
      <c r="HP144" s="14"/>
      <c r="HQ144" s="19"/>
      <c r="HR144" s="77"/>
      <c r="HS144" s="75"/>
      <c r="HT144" s="75"/>
      <c r="HU144" s="14"/>
      <c r="HV144" s="14"/>
      <c r="HW144" s="15"/>
      <c r="HX144" s="14"/>
      <c r="HY144" s="19"/>
      <c r="HZ144" s="77"/>
      <c r="IA144" s="75"/>
      <c r="IB144" s="75"/>
      <c r="IC144" s="14"/>
      <c r="ID144" s="14"/>
      <c r="IE144" s="15"/>
      <c r="IF144" s="14"/>
      <c r="IG144" s="19"/>
      <c r="IH144" s="77"/>
      <c r="II144" s="75"/>
      <c r="IJ144" s="75"/>
      <c r="IK144" s="14"/>
      <c r="IL144" s="14"/>
      <c r="IM144" s="15"/>
      <c r="IN144" s="14"/>
    </row>
    <row r="145" spans="1:248" s="13" customFormat="1" ht="12.75">
      <c r="A145" s="47"/>
      <c r="B145" s="159" t="s">
        <v>401</v>
      </c>
      <c r="C145" s="35"/>
      <c r="D145" s="35"/>
      <c r="E145" s="36"/>
      <c r="F145" s="36"/>
      <c r="G145" s="160">
        <f>SUM(G122:G144)</f>
        <v>5698.333333333334</v>
      </c>
      <c r="H145" s="179">
        <f>SUM(H122:H144)</f>
        <v>432353</v>
      </c>
      <c r="I145" s="47"/>
      <c r="J145" s="77"/>
      <c r="K145" s="75"/>
      <c r="L145" s="75"/>
      <c r="M145" s="14"/>
      <c r="N145" s="14"/>
      <c r="O145" s="15"/>
      <c r="P145" s="14"/>
      <c r="Q145" s="19"/>
      <c r="R145" s="77"/>
      <c r="S145" s="75"/>
      <c r="T145" s="75"/>
      <c r="U145" s="14"/>
      <c r="V145" s="14"/>
      <c r="W145" s="15"/>
      <c r="X145" s="14"/>
      <c r="Y145" s="19"/>
      <c r="Z145" s="77"/>
      <c r="AA145" s="75"/>
      <c r="AB145" s="75"/>
      <c r="AC145" s="14"/>
      <c r="AD145" s="14"/>
      <c r="AE145" s="15"/>
      <c r="AF145" s="14"/>
      <c r="AG145" s="19"/>
      <c r="AH145" s="77"/>
      <c r="AI145" s="75"/>
      <c r="AJ145" s="75"/>
      <c r="AK145" s="14"/>
      <c r="AL145" s="14"/>
      <c r="AM145" s="15"/>
      <c r="AN145" s="14"/>
      <c r="AO145" s="19"/>
      <c r="AP145" s="77"/>
      <c r="AQ145" s="75"/>
      <c r="AR145" s="75"/>
      <c r="AS145" s="14"/>
      <c r="AT145" s="14"/>
      <c r="AU145" s="15"/>
      <c r="AV145" s="14"/>
      <c r="AW145" s="19"/>
      <c r="AX145" s="77"/>
      <c r="AY145" s="75"/>
      <c r="AZ145" s="75"/>
      <c r="BA145" s="14"/>
      <c r="BB145" s="14"/>
      <c r="BC145" s="15"/>
      <c r="BD145" s="14"/>
      <c r="BE145" s="19"/>
      <c r="BF145" s="77"/>
      <c r="BG145" s="75"/>
      <c r="BH145" s="75"/>
      <c r="BI145" s="14"/>
      <c r="BJ145" s="14"/>
      <c r="BK145" s="15"/>
      <c r="BL145" s="14"/>
      <c r="BM145" s="19"/>
      <c r="BN145" s="77"/>
      <c r="BO145" s="75"/>
      <c r="BP145" s="75"/>
      <c r="BQ145" s="14"/>
      <c r="BR145" s="14"/>
      <c r="BS145" s="15"/>
      <c r="BT145" s="14"/>
      <c r="BU145" s="19"/>
      <c r="BV145" s="77"/>
      <c r="BW145" s="75"/>
      <c r="BX145" s="75"/>
      <c r="BY145" s="14"/>
      <c r="BZ145" s="14"/>
      <c r="CA145" s="15"/>
      <c r="CB145" s="14"/>
      <c r="CC145" s="19"/>
      <c r="CD145" s="77"/>
      <c r="CE145" s="75"/>
      <c r="CF145" s="75"/>
      <c r="CG145" s="14"/>
      <c r="CH145" s="14"/>
      <c r="CI145" s="15"/>
      <c r="CJ145" s="14"/>
      <c r="CK145" s="19"/>
      <c r="CL145" s="77"/>
      <c r="CM145" s="75"/>
      <c r="CN145" s="75"/>
      <c r="CO145" s="14"/>
      <c r="CP145" s="14"/>
      <c r="CQ145" s="15"/>
      <c r="CR145" s="14"/>
      <c r="CS145" s="19"/>
      <c r="CT145" s="77"/>
      <c r="CU145" s="75"/>
      <c r="CV145" s="75"/>
      <c r="CW145" s="14"/>
      <c r="CX145" s="14"/>
      <c r="CY145" s="15"/>
      <c r="CZ145" s="14"/>
      <c r="DA145" s="19"/>
      <c r="DB145" s="77"/>
      <c r="DC145" s="75"/>
      <c r="DD145" s="75"/>
      <c r="DE145" s="14"/>
      <c r="DF145" s="14"/>
      <c r="DG145" s="15"/>
      <c r="DH145" s="14"/>
      <c r="DI145" s="19"/>
      <c r="DJ145" s="77"/>
      <c r="DK145" s="75"/>
      <c r="DL145" s="75"/>
      <c r="DM145" s="14"/>
      <c r="DN145" s="14"/>
      <c r="DO145" s="15"/>
      <c r="DP145" s="14"/>
      <c r="DQ145" s="19"/>
      <c r="DR145" s="77"/>
      <c r="DS145" s="75"/>
      <c r="DT145" s="75"/>
      <c r="DU145" s="14"/>
      <c r="DV145" s="14"/>
      <c r="DW145" s="15"/>
      <c r="DX145" s="14"/>
      <c r="DY145" s="19"/>
      <c r="DZ145" s="77"/>
      <c r="EA145" s="75"/>
      <c r="EB145" s="75"/>
      <c r="EC145" s="14"/>
      <c r="ED145" s="14"/>
      <c r="EE145" s="15"/>
      <c r="EF145" s="14"/>
      <c r="EG145" s="19"/>
      <c r="EH145" s="77"/>
      <c r="EI145" s="75"/>
      <c r="EJ145" s="75"/>
      <c r="EK145" s="14"/>
      <c r="EL145" s="14"/>
      <c r="EM145" s="15"/>
      <c r="EN145" s="14"/>
      <c r="EO145" s="19"/>
      <c r="EP145" s="77"/>
      <c r="EQ145" s="75"/>
      <c r="ER145" s="75"/>
      <c r="ES145" s="14"/>
      <c r="ET145" s="14"/>
      <c r="EU145" s="15"/>
      <c r="EV145" s="14"/>
      <c r="EW145" s="19"/>
      <c r="EX145" s="77"/>
      <c r="EY145" s="75"/>
      <c r="EZ145" s="75"/>
      <c r="FA145" s="14"/>
      <c r="FB145" s="14"/>
      <c r="FC145" s="15"/>
      <c r="FD145" s="14"/>
      <c r="FE145" s="19"/>
      <c r="FF145" s="77"/>
      <c r="FG145" s="75"/>
      <c r="FH145" s="75"/>
      <c r="FI145" s="14"/>
      <c r="FJ145" s="14"/>
      <c r="FK145" s="15"/>
      <c r="FL145" s="14"/>
      <c r="FM145" s="19"/>
      <c r="FN145" s="77"/>
      <c r="FO145" s="75"/>
      <c r="FP145" s="75"/>
      <c r="FQ145" s="14"/>
      <c r="FR145" s="14"/>
      <c r="FS145" s="15"/>
      <c r="FT145" s="14"/>
      <c r="FU145" s="19"/>
      <c r="FV145" s="77"/>
      <c r="FW145" s="75"/>
      <c r="FX145" s="75"/>
      <c r="FY145" s="14"/>
      <c r="FZ145" s="14"/>
      <c r="GA145" s="15"/>
      <c r="GB145" s="14"/>
      <c r="GC145" s="19"/>
      <c r="GD145" s="77"/>
      <c r="GE145" s="75"/>
      <c r="GF145" s="75"/>
      <c r="GG145" s="14"/>
      <c r="GH145" s="14"/>
      <c r="GI145" s="15"/>
      <c r="GJ145" s="14"/>
      <c r="GK145" s="19"/>
      <c r="GL145" s="77"/>
      <c r="GM145" s="75"/>
      <c r="GN145" s="75"/>
      <c r="GO145" s="14"/>
      <c r="GP145" s="14"/>
      <c r="GQ145" s="15"/>
      <c r="GR145" s="14"/>
      <c r="GS145" s="19"/>
      <c r="GT145" s="77"/>
      <c r="GU145" s="75"/>
      <c r="GV145" s="75"/>
      <c r="GW145" s="14"/>
      <c r="GX145" s="14"/>
      <c r="GY145" s="15"/>
      <c r="GZ145" s="14"/>
      <c r="HA145" s="19"/>
      <c r="HB145" s="77"/>
      <c r="HC145" s="75"/>
      <c r="HD145" s="75"/>
      <c r="HE145" s="14"/>
      <c r="HF145" s="14"/>
      <c r="HG145" s="15"/>
      <c r="HH145" s="14"/>
      <c r="HI145" s="19"/>
      <c r="HJ145" s="77"/>
      <c r="HK145" s="75"/>
      <c r="HL145" s="75"/>
      <c r="HM145" s="14"/>
      <c r="HN145" s="14"/>
      <c r="HO145" s="15"/>
      <c r="HP145" s="14"/>
      <c r="HQ145" s="19"/>
      <c r="HR145" s="77"/>
      <c r="HS145" s="75"/>
      <c r="HT145" s="75"/>
      <c r="HU145" s="14"/>
      <c r="HV145" s="14"/>
      <c r="HW145" s="15"/>
      <c r="HX145" s="14"/>
      <c r="HY145" s="19"/>
      <c r="HZ145" s="77"/>
      <c r="IA145" s="75"/>
      <c r="IB145" s="75"/>
      <c r="IC145" s="14"/>
      <c r="ID145" s="14"/>
      <c r="IE145" s="15"/>
      <c r="IF145" s="14"/>
      <c r="IG145" s="19"/>
      <c r="IH145" s="77"/>
      <c r="II145" s="75"/>
      <c r="IJ145" s="75"/>
      <c r="IK145" s="14"/>
      <c r="IL145" s="14"/>
      <c r="IM145" s="15"/>
      <c r="IN145" s="14"/>
    </row>
    <row r="146" spans="1:248" s="13" customFormat="1" ht="12.75">
      <c r="A146" s="93">
        <v>25</v>
      </c>
      <c r="B146" s="159" t="s">
        <v>436</v>
      </c>
      <c r="C146" s="35"/>
      <c r="D146" s="35"/>
      <c r="E146" s="36"/>
      <c r="F146" s="36"/>
      <c r="G146" s="81"/>
      <c r="H146" s="80"/>
      <c r="I146" s="47"/>
      <c r="J146" s="77"/>
      <c r="K146" s="75"/>
      <c r="L146" s="75"/>
      <c r="M146" s="14"/>
      <c r="N146" s="14"/>
      <c r="O146" s="15"/>
      <c r="P146" s="14"/>
      <c r="Q146" s="19"/>
      <c r="R146" s="77"/>
      <c r="S146" s="75"/>
      <c r="T146" s="75"/>
      <c r="U146" s="14"/>
      <c r="V146" s="14"/>
      <c r="W146" s="15"/>
      <c r="X146" s="14"/>
      <c r="Y146" s="19"/>
      <c r="Z146" s="77"/>
      <c r="AA146" s="75"/>
      <c r="AB146" s="75"/>
      <c r="AC146" s="14"/>
      <c r="AD146" s="14"/>
      <c r="AE146" s="15"/>
      <c r="AF146" s="14"/>
      <c r="AG146" s="19"/>
      <c r="AH146" s="77"/>
      <c r="AI146" s="75"/>
      <c r="AJ146" s="75"/>
      <c r="AK146" s="14"/>
      <c r="AL146" s="14"/>
      <c r="AM146" s="15"/>
      <c r="AN146" s="14"/>
      <c r="AO146" s="19"/>
      <c r="AP146" s="77"/>
      <c r="AQ146" s="75"/>
      <c r="AR146" s="75"/>
      <c r="AS146" s="14"/>
      <c r="AT146" s="14"/>
      <c r="AU146" s="15"/>
      <c r="AV146" s="14"/>
      <c r="AW146" s="19"/>
      <c r="AX146" s="77"/>
      <c r="AY146" s="75"/>
      <c r="AZ146" s="75"/>
      <c r="BA146" s="14"/>
      <c r="BB146" s="14"/>
      <c r="BC146" s="15"/>
      <c r="BD146" s="14"/>
      <c r="BE146" s="19"/>
      <c r="BF146" s="77"/>
      <c r="BG146" s="75"/>
      <c r="BH146" s="75"/>
      <c r="BI146" s="14"/>
      <c r="BJ146" s="14"/>
      <c r="BK146" s="15"/>
      <c r="BL146" s="14"/>
      <c r="BM146" s="19"/>
      <c r="BN146" s="77"/>
      <c r="BO146" s="75"/>
      <c r="BP146" s="75"/>
      <c r="BQ146" s="14"/>
      <c r="BR146" s="14"/>
      <c r="BS146" s="15"/>
      <c r="BT146" s="14"/>
      <c r="BU146" s="19"/>
      <c r="BV146" s="77"/>
      <c r="BW146" s="75"/>
      <c r="BX146" s="75"/>
      <c r="BY146" s="14"/>
      <c r="BZ146" s="14"/>
      <c r="CA146" s="15"/>
      <c r="CB146" s="14"/>
      <c r="CC146" s="19"/>
      <c r="CD146" s="77"/>
      <c r="CE146" s="75"/>
      <c r="CF146" s="75"/>
      <c r="CG146" s="14"/>
      <c r="CH146" s="14"/>
      <c r="CI146" s="15"/>
      <c r="CJ146" s="14"/>
      <c r="CK146" s="19"/>
      <c r="CL146" s="77"/>
      <c r="CM146" s="75"/>
      <c r="CN146" s="75"/>
      <c r="CO146" s="14"/>
      <c r="CP146" s="14"/>
      <c r="CQ146" s="15"/>
      <c r="CR146" s="14"/>
      <c r="CS146" s="19"/>
      <c r="CT146" s="77"/>
      <c r="CU146" s="75"/>
      <c r="CV146" s="75"/>
      <c r="CW146" s="14"/>
      <c r="CX146" s="14"/>
      <c r="CY146" s="15"/>
      <c r="CZ146" s="14"/>
      <c r="DA146" s="19"/>
      <c r="DB146" s="77"/>
      <c r="DC146" s="75"/>
      <c r="DD146" s="75"/>
      <c r="DE146" s="14"/>
      <c r="DF146" s="14"/>
      <c r="DG146" s="15"/>
      <c r="DH146" s="14"/>
      <c r="DI146" s="19"/>
      <c r="DJ146" s="77"/>
      <c r="DK146" s="75"/>
      <c r="DL146" s="75"/>
      <c r="DM146" s="14"/>
      <c r="DN146" s="14"/>
      <c r="DO146" s="15"/>
      <c r="DP146" s="14"/>
      <c r="DQ146" s="19"/>
      <c r="DR146" s="77"/>
      <c r="DS146" s="75"/>
      <c r="DT146" s="75"/>
      <c r="DU146" s="14"/>
      <c r="DV146" s="14"/>
      <c r="DW146" s="15"/>
      <c r="DX146" s="14"/>
      <c r="DY146" s="19"/>
      <c r="DZ146" s="77"/>
      <c r="EA146" s="75"/>
      <c r="EB146" s="75"/>
      <c r="EC146" s="14"/>
      <c r="ED146" s="14"/>
      <c r="EE146" s="15"/>
      <c r="EF146" s="14"/>
      <c r="EG146" s="19"/>
      <c r="EH146" s="77"/>
      <c r="EI146" s="75"/>
      <c r="EJ146" s="75"/>
      <c r="EK146" s="14"/>
      <c r="EL146" s="14"/>
      <c r="EM146" s="15"/>
      <c r="EN146" s="14"/>
      <c r="EO146" s="19"/>
      <c r="EP146" s="77"/>
      <c r="EQ146" s="75"/>
      <c r="ER146" s="75"/>
      <c r="ES146" s="14"/>
      <c r="ET146" s="14"/>
      <c r="EU146" s="15"/>
      <c r="EV146" s="14"/>
      <c r="EW146" s="19"/>
      <c r="EX146" s="77"/>
      <c r="EY146" s="75"/>
      <c r="EZ146" s="75"/>
      <c r="FA146" s="14"/>
      <c r="FB146" s="14"/>
      <c r="FC146" s="15"/>
      <c r="FD146" s="14"/>
      <c r="FE146" s="19"/>
      <c r="FF146" s="77"/>
      <c r="FG146" s="75"/>
      <c r="FH146" s="75"/>
      <c r="FI146" s="14"/>
      <c r="FJ146" s="14"/>
      <c r="FK146" s="15"/>
      <c r="FL146" s="14"/>
      <c r="FM146" s="19"/>
      <c r="FN146" s="77"/>
      <c r="FO146" s="75"/>
      <c r="FP146" s="75"/>
      <c r="FQ146" s="14"/>
      <c r="FR146" s="14"/>
      <c r="FS146" s="15"/>
      <c r="FT146" s="14"/>
      <c r="FU146" s="19"/>
      <c r="FV146" s="77"/>
      <c r="FW146" s="75"/>
      <c r="FX146" s="75"/>
      <c r="FY146" s="14"/>
      <c r="FZ146" s="14"/>
      <c r="GA146" s="15"/>
      <c r="GB146" s="14"/>
      <c r="GC146" s="19"/>
      <c r="GD146" s="77"/>
      <c r="GE146" s="75"/>
      <c r="GF146" s="75"/>
      <c r="GG146" s="14"/>
      <c r="GH146" s="14"/>
      <c r="GI146" s="15"/>
      <c r="GJ146" s="14"/>
      <c r="GK146" s="19"/>
      <c r="GL146" s="77"/>
      <c r="GM146" s="75"/>
      <c r="GN146" s="75"/>
      <c r="GO146" s="14"/>
      <c r="GP146" s="14"/>
      <c r="GQ146" s="15"/>
      <c r="GR146" s="14"/>
      <c r="GS146" s="19"/>
      <c r="GT146" s="77"/>
      <c r="GU146" s="75"/>
      <c r="GV146" s="75"/>
      <c r="GW146" s="14"/>
      <c r="GX146" s="14"/>
      <c r="GY146" s="15"/>
      <c r="GZ146" s="14"/>
      <c r="HA146" s="19"/>
      <c r="HB146" s="77"/>
      <c r="HC146" s="75"/>
      <c r="HD146" s="75"/>
      <c r="HE146" s="14"/>
      <c r="HF146" s="14"/>
      <c r="HG146" s="15"/>
      <c r="HH146" s="14"/>
      <c r="HI146" s="19"/>
      <c r="HJ146" s="77"/>
      <c r="HK146" s="75"/>
      <c r="HL146" s="75"/>
      <c r="HM146" s="14"/>
      <c r="HN146" s="14"/>
      <c r="HO146" s="15"/>
      <c r="HP146" s="14"/>
      <c r="HQ146" s="19"/>
      <c r="HR146" s="77"/>
      <c r="HS146" s="75"/>
      <c r="HT146" s="75"/>
      <c r="HU146" s="14"/>
      <c r="HV146" s="14"/>
      <c r="HW146" s="15"/>
      <c r="HX146" s="14"/>
      <c r="HY146" s="19"/>
      <c r="HZ146" s="77"/>
      <c r="IA146" s="75"/>
      <c r="IB146" s="75"/>
      <c r="IC146" s="14"/>
      <c r="ID146" s="14"/>
      <c r="IE146" s="15"/>
      <c r="IF146" s="14"/>
      <c r="IG146" s="19"/>
      <c r="IH146" s="77"/>
      <c r="II146" s="75"/>
      <c r="IJ146" s="75"/>
      <c r="IK146" s="14"/>
      <c r="IL146" s="14"/>
      <c r="IM146" s="15"/>
      <c r="IN146" s="14"/>
    </row>
    <row r="147" spans="1:248" s="13" customFormat="1" ht="12.75">
      <c r="A147" s="47">
        <v>1</v>
      </c>
      <c r="B147" s="163" t="s">
        <v>409</v>
      </c>
      <c r="C147" s="35"/>
      <c r="D147" s="136"/>
      <c r="E147" s="36"/>
      <c r="F147" s="36"/>
      <c r="G147" s="81"/>
      <c r="H147" s="136">
        <v>401698</v>
      </c>
      <c r="I147" s="161" t="s">
        <v>406</v>
      </c>
      <c r="J147" s="77"/>
      <c r="K147" s="75"/>
      <c r="L147" s="75"/>
      <c r="M147" s="14"/>
      <c r="N147" s="14"/>
      <c r="O147" s="15"/>
      <c r="P147" s="14"/>
      <c r="Q147" s="19"/>
      <c r="R147" s="77"/>
      <c r="S147" s="75"/>
      <c r="T147" s="75"/>
      <c r="U147" s="14"/>
      <c r="V147" s="14"/>
      <c r="W147" s="15"/>
      <c r="X147" s="14"/>
      <c r="Y147" s="19"/>
      <c r="Z147" s="77"/>
      <c r="AA147" s="75"/>
      <c r="AB147" s="75"/>
      <c r="AC147" s="14"/>
      <c r="AD147" s="14"/>
      <c r="AE147" s="15"/>
      <c r="AF147" s="14"/>
      <c r="AG147" s="19"/>
      <c r="AH147" s="77"/>
      <c r="AI147" s="75"/>
      <c r="AJ147" s="75"/>
      <c r="AK147" s="14"/>
      <c r="AL147" s="14"/>
      <c r="AM147" s="15"/>
      <c r="AN147" s="14"/>
      <c r="AO147" s="19"/>
      <c r="AP147" s="77"/>
      <c r="AQ147" s="75"/>
      <c r="AR147" s="75"/>
      <c r="AS147" s="14"/>
      <c r="AT147" s="14"/>
      <c r="AU147" s="15"/>
      <c r="AV147" s="14"/>
      <c r="AW147" s="19"/>
      <c r="AX147" s="77"/>
      <c r="AY147" s="75"/>
      <c r="AZ147" s="75"/>
      <c r="BA147" s="14"/>
      <c r="BB147" s="14"/>
      <c r="BC147" s="15"/>
      <c r="BD147" s="14"/>
      <c r="BE147" s="19"/>
      <c r="BF147" s="77"/>
      <c r="BG147" s="75"/>
      <c r="BH147" s="75"/>
      <c r="BI147" s="14"/>
      <c r="BJ147" s="14"/>
      <c r="BK147" s="15"/>
      <c r="BL147" s="14"/>
      <c r="BM147" s="19"/>
      <c r="BN147" s="77"/>
      <c r="BO147" s="75"/>
      <c r="BP147" s="75"/>
      <c r="BQ147" s="14"/>
      <c r="BR147" s="14"/>
      <c r="BS147" s="15"/>
      <c r="BT147" s="14"/>
      <c r="BU147" s="19"/>
      <c r="BV147" s="77"/>
      <c r="BW147" s="75"/>
      <c r="BX147" s="75"/>
      <c r="BY147" s="14"/>
      <c r="BZ147" s="14"/>
      <c r="CA147" s="15"/>
      <c r="CB147" s="14"/>
      <c r="CC147" s="19"/>
      <c r="CD147" s="77"/>
      <c r="CE147" s="75"/>
      <c r="CF147" s="75"/>
      <c r="CG147" s="14"/>
      <c r="CH147" s="14"/>
      <c r="CI147" s="15"/>
      <c r="CJ147" s="14"/>
      <c r="CK147" s="19"/>
      <c r="CL147" s="77"/>
      <c r="CM147" s="75"/>
      <c r="CN147" s="75"/>
      <c r="CO147" s="14"/>
      <c r="CP147" s="14"/>
      <c r="CQ147" s="15"/>
      <c r="CR147" s="14"/>
      <c r="CS147" s="19"/>
      <c r="CT147" s="77"/>
      <c r="CU147" s="75"/>
      <c r="CV147" s="75"/>
      <c r="CW147" s="14"/>
      <c r="CX147" s="14"/>
      <c r="CY147" s="15"/>
      <c r="CZ147" s="14"/>
      <c r="DA147" s="19"/>
      <c r="DB147" s="77"/>
      <c r="DC147" s="75"/>
      <c r="DD147" s="75"/>
      <c r="DE147" s="14"/>
      <c r="DF147" s="14"/>
      <c r="DG147" s="15"/>
      <c r="DH147" s="14"/>
      <c r="DI147" s="19"/>
      <c r="DJ147" s="77"/>
      <c r="DK147" s="75"/>
      <c r="DL147" s="75"/>
      <c r="DM147" s="14"/>
      <c r="DN147" s="14"/>
      <c r="DO147" s="15"/>
      <c r="DP147" s="14"/>
      <c r="DQ147" s="19"/>
      <c r="DR147" s="77"/>
      <c r="DS147" s="75"/>
      <c r="DT147" s="75"/>
      <c r="DU147" s="14"/>
      <c r="DV147" s="14"/>
      <c r="DW147" s="15"/>
      <c r="DX147" s="14"/>
      <c r="DY147" s="19"/>
      <c r="DZ147" s="77"/>
      <c r="EA147" s="75"/>
      <c r="EB147" s="75"/>
      <c r="EC147" s="14"/>
      <c r="ED147" s="14"/>
      <c r="EE147" s="15"/>
      <c r="EF147" s="14"/>
      <c r="EG147" s="19"/>
      <c r="EH147" s="77"/>
      <c r="EI147" s="75"/>
      <c r="EJ147" s="75"/>
      <c r="EK147" s="14"/>
      <c r="EL147" s="14"/>
      <c r="EM147" s="15"/>
      <c r="EN147" s="14"/>
      <c r="EO147" s="19"/>
      <c r="EP147" s="77"/>
      <c r="EQ147" s="75"/>
      <c r="ER147" s="75"/>
      <c r="ES147" s="14"/>
      <c r="ET147" s="14"/>
      <c r="EU147" s="15"/>
      <c r="EV147" s="14"/>
      <c r="EW147" s="19"/>
      <c r="EX147" s="77"/>
      <c r="EY147" s="75"/>
      <c r="EZ147" s="75"/>
      <c r="FA147" s="14"/>
      <c r="FB147" s="14"/>
      <c r="FC147" s="15"/>
      <c r="FD147" s="14"/>
      <c r="FE147" s="19"/>
      <c r="FF147" s="77"/>
      <c r="FG147" s="75"/>
      <c r="FH147" s="75"/>
      <c r="FI147" s="14"/>
      <c r="FJ147" s="14"/>
      <c r="FK147" s="15"/>
      <c r="FL147" s="14"/>
      <c r="FM147" s="19"/>
      <c r="FN147" s="77"/>
      <c r="FO147" s="75"/>
      <c r="FP147" s="75"/>
      <c r="FQ147" s="14"/>
      <c r="FR147" s="14"/>
      <c r="FS147" s="15"/>
      <c r="FT147" s="14"/>
      <c r="FU147" s="19"/>
      <c r="FV147" s="77"/>
      <c r="FW147" s="75"/>
      <c r="FX147" s="75"/>
      <c r="FY147" s="14"/>
      <c r="FZ147" s="14"/>
      <c r="GA147" s="15"/>
      <c r="GB147" s="14"/>
      <c r="GC147" s="19"/>
      <c r="GD147" s="77"/>
      <c r="GE147" s="75"/>
      <c r="GF147" s="75"/>
      <c r="GG147" s="14"/>
      <c r="GH147" s="14"/>
      <c r="GI147" s="15"/>
      <c r="GJ147" s="14"/>
      <c r="GK147" s="19"/>
      <c r="GL147" s="77"/>
      <c r="GM147" s="75"/>
      <c r="GN147" s="75"/>
      <c r="GO147" s="14"/>
      <c r="GP147" s="14"/>
      <c r="GQ147" s="15"/>
      <c r="GR147" s="14"/>
      <c r="GS147" s="19"/>
      <c r="GT147" s="77"/>
      <c r="GU147" s="75"/>
      <c r="GV147" s="75"/>
      <c r="GW147" s="14"/>
      <c r="GX147" s="14"/>
      <c r="GY147" s="15"/>
      <c r="GZ147" s="14"/>
      <c r="HA147" s="19"/>
      <c r="HB147" s="77"/>
      <c r="HC147" s="75"/>
      <c r="HD147" s="75"/>
      <c r="HE147" s="14"/>
      <c r="HF147" s="14"/>
      <c r="HG147" s="15"/>
      <c r="HH147" s="14"/>
      <c r="HI147" s="19"/>
      <c r="HJ147" s="77"/>
      <c r="HK147" s="75"/>
      <c r="HL147" s="75"/>
      <c r="HM147" s="14"/>
      <c r="HN147" s="14"/>
      <c r="HO147" s="15"/>
      <c r="HP147" s="14"/>
      <c r="HQ147" s="19"/>
      <c r="HR147" s="77"/>
      <c r="HS147" s="75"/>
      <c r="HT147" s="75"/>
      <c r="HU147" s="14"/>
      <c r="HV147" s="14"/>
      <c r="HW147" s="15"/>
      <c r="HX147" s="14"/>
      <c r="HY147" s="19"/>
      <c r="HZ147" s="77"/>
      <c r="IA147" s="75"/>
      <c r="IB147" s="75"/>
      <c r="IC147" s="14"/>
      <c r="ID147" s="14"/>
      <c r="IE147" s="15"/>
      <c r="IF147" s="14"/>
      <c r="IG147" s="19"/>
      <c r="IH147" s="77"/>
      <c r="II147" s="75"/>
      <c r="IJ147" s="75"/>
      <c r="IK147" s="14"/>
      <c r="IL147" s="14"/>
      <c r="IM147" s="15"/>
      <c r="IN147" s="14"/>
    </row>
    <row r="148" spans="1:248" s="13" customFormat="1" ht="12.75">
      <c r="A148" s="47">
        <v>3</v>
      </c>
      <c r="B148" s="163" t="s">
        <v>431</v>
      </c>
      <c r="C148" s="35"/>
      <c r="D148" s="136"/>
      <c r="E148" s="36"/>
      <c r="F148" s="36"/>
      <c r="G148" s="81"/>
      <c r="H148" s="169">
        <v>61142</v>
      </c>
      <c r="I148" s="117" t="s">
        <v>430</v>
      </c>
      <c r="J148" s="77"/>
      <c r="K148" s="75"/>
      <c r="L148" s="75"/>
      <c r="M148" s="14"/>
      <c r="N148" s="14"/>
      <c r="O148" s="15"/>
      <c r="P148" s="14"/>
      <c r="Q148" s="19"/>
      <c r="R148" s="77"/>
      <c r="S148" s="75"/>
      <c r="T148" s="75"/>
      <c r="U148" s="14"/>
      <c r="V148" s="14"/>
      <c r="W148" s="15"/>
      <c r="X148" s="14"/>
      <c r="Y148" s="19"/>
      <c r="Z148" s="77"/>
      <c r="AA148" s="75"/>
      <c r="AB148" s="75"/>
      <c r="AC148" s="14"/>
      <c r="AD148" s="14"/>
      <c r="AE148" s="15"/>
      <c r="AF148" s="14"/>
      <c r="AG148" s="19"/>
      <c r="AH148" s="77"/>
      <c r="AI148" s="75"/>
      <c r="AJ148" s="75"/>
      <c r="AK148" s="14"/>
      <c r="AL148" s="14"/>
      <c r="AM148" s="15"/>
      <c r="AN148" s="14"/>
      <c r="AO148" s="19"/>
      <c r="AP148" s="77"/>
      <c r="AQ148" s="75"/>
      <c r="AR148" s="75"/>
      <c r="AS148" s="14"/>
      <c r="AT148" s="14"/>
      <c r="AU148" s="15"/>
      <c r="AV148" s="14"/>
      <c r="AW148" s="19"/>
      <c r="AX148" s="77"/>
      <c r="AY148" s="75"/>
      <c r="AZ148" s="75"/>
      <c r="BA148" s="14"/>
      <c r="BB148" s="14"/>
      <c r="BC148" s="15"/>
      <c r="BD148" s="14"/>
      <c r="BE148" s="19"/>
      <c r="BF148" s="77"/>
      <c r="BG148" s="75"/>
      <c r="BH148" s="75"/>
      <c r="BI148" s="14"/>
      <c r="BJ148" s="14"/>
      <c r="BK148" s="15"/>
      <c r="BL148" s="14"/>
      <c r="BM148" s="19"/>
      <c r="BN148" s="77"/>
      <c r="BO148" s="75"/>
      <c r="BP148" s="75"/>
      <c r="BQ148" s="14"/>
      <c r="BR148" s="14"/>
      <c r="BS148" s="15"/>
      <c r="BT148" s="14"/>
      <c r="BU148" s="19"/>
      <c r="BV148" s="77"/>
      <c r="BW148" s="75"/>
      <c r="BX148" s="75"/>
      <c r="BY148" s="14"/>
      <c r="BZ148" s="14"/>
      <c r="CA148" s="15"/>
      <c r="CB148" s="14"/>
      <c r="CC148" s="19"/>
      <c r="CD148" s="77"/>
      <c r="CE148" s="75"/>
      <c r="CF148" s="75"/>
      <c r="CG148" s="14"/>
      <c r="CH148" s="14"/>
      <c r="CI148" s="15"/>
      <c r="CJ148" s="14"/>
      <c r="CK148" s="19"/>
      <c r="CL148" s="77"/>
      <c r="CM148" s="75"/>
      <c r="CN148" s="75"/>
      <c r="CO148" s="14"/>
      <c r="CP148" s="14"/>
      <c r="CQ148" s="15"/>
      <c r="CR148" s="14"/>
      <c r="CS148" s="19"/>
      <c r="CT148" s="77"/>
      <c r="CU148" s="75"/>
      <c r="CV148" s="75"/>
      <c r="CW148" s="14"/>
      <c r="CX148" s="14"/>
      <c r="CY148" s="15"/>
      <c r="CZ148" s="14"/>
      <c r="DA148" s="19"/>
      <c r="DB148" s="77"/>
      <c r="DC148" s="75"/>
      <c r="DD148" s="75"/>
      <c r="DE148" s="14"/>
      <c r="DF148" s="14"/>
      <c r="DG148" s="15"/>
      <c r="DH148" s="14"/>
      <c r="DI148" s="19"/>
      <c r="DJ148" s="77"/>
      <c r="DK148" s="75"/>
      <c r="DL148" s="75"/>
      <c r="DM148" s="14"/>
      <c r="DN148" s="14"/>
      <c r="DO148" s="15"/>
      <c r="DP148" s="14"/>
      <c r="DQ148" s="19"/>
      <c r="DR148" s="77"/>
      <c r="DS148" s="75"/>
      <c r="DT148" s="75"/>
      <c r="DU148" s="14"/>
      <c r="DV148" s="14"/>
      <c r="DW148" s="15"/>
      <c r="DX148" s="14"/>
      <c r="DY148" s="19"/>
      <c r="DZ148" s="77"/>
      <c r="EA148" s="75"/>
      <c r="EB148" s="75"/>
      <c r="EC148" s="14"/>
      <c r="ED148" s="14"/>
      <c r="EE148" s="15"/>
      <c r="EF148" s="14"/>
      <c r="EG148" s="19"/>
      <c r="EH148" s="77"/>
      <c r="EI148" s="75"/>
      <c r="EJ148" s="75"/>
      <c r="EK148" s="14"/>
      <c r="EL148" s="14"/>
      <c r="EM148" s="15"/>
      <c r="EN148" s="14"/>
      <c r="EO148" s="19"/>
      <c r="EP148" s="77"/>
      <c r="EQ148" s="75"/>
      <c r="ER148" s="75"/>
      <c r="ES148" s="14"/>
      <c r="ET148" s="14"/>
      <c r="EU148" s="15"/>
      <c r="EV148" s="14"/>
      <c r="EW148" s="19"/>
      <c r="EX148" s="77"/>
      <c r="EY148" s="75"/>
      <c r="EZ148" s="75"/>
      <c r="FA148" s="14"/>
      <c r="FB148" s="14"/>
      <c r="FC148" s="15"/>
      <c r="FD148" s="14"/>
      <c r="FE148" s="19"/>
      <c r="FF148" s="77"/>
      <c r="FG148" s="75"/>
      <c r="FH148" s="75"/>
      <c r="FI148" s="14"/>
      <c r="FJ148" s="14"/>
      <c r="FK148" s="15"/>
      <c r="FL148" s="14"/>
      <c r="FM148" s="19"/>
      <c r="FN148" s="77"/>
      <c r="FO148" s="75"/>
      <c r="FP148" s="75"/>
      <c r="FQ148" s="14"/>
      <c r="FR148" s="14"/>
      <c r="FS148" s="15"/>
      <c r="FT148" s="14"/>
      <c r="FU148" s="19"/>
      <c r="FV148" s="77"/>
      <c r="FW148" s="75"/>
      <c r="FX148" s="75"/>
      <c r="FY148" s="14"/>
      <c r="FZ148" s="14"/>
      <c r="GA148" s="15"/>
      <c r="GB148" s="14"/>
      <c r="GC148" s="19"/>
      <c r="GD148" s="77"/>
      <c r="GE148" s="75"/>
      <c r="GF148" s="75"/>
      <c r="GG148" s="14"/>
      <c r="GH148" s="14"/>
      <c r="GI148" s="15"/>
      <c r="GJ148" s="14"/>
      <c r="GK148" s="19"/>
      <c r="GL148" s="77"/>
      <c r="GM148" s="75"/>
      <c r="GN148" s="75"/>
      <c r="GO148" s="14"/>
      <c r="GP148" s="14"/>
      <c r="GQ148" s="15"/>
      <c r="GR148" s="14"/>
      <c r="GS148" s="19"/>
      <c r="GT148" s="77"/>
      <c r="GU148" s="75"/>
      <c r="GV148" s="75"/>
      <c r="GW148" s="14"/>
      <c r="GX148" s="14"/>
      <c r="GY148" s="15"/>
      <c r="GZ148" s="14"/>
      <c r="HA148" s="19"/>
      <c r="HB148" s="77"/>
      <c r="HC148" s="75"/>
      <c r="HD148" s="75"/>
      <c r="HE148" s="14"/>
      <c r="HF148" s="14"/>
      <c r="HG148" s="15"/>
      <c r="HH148" s="14"/>
      <c r="HI148" s="19"/>
      <c r="HJ148" s="77"/>
      <c r="HK148" s="75"/>
      <c r="HL148" s="75"/>
      <c r="HM148" s="14"/>
      <c r="HN148" s="14"/>
      <c r="HO148" s="15"/>
      <c r="HP148" s="14"/>
      <c r="HQ148" s="19"/>
      <c r="HR148" s="77"/>
      <c r="HS148" s="75"/>
      <c r="HT148" s="75"/>
      <c r="HU148" s="14"/>
      <c r="HV148" s="14"/>
      <c r="HW148" s="15"/>
      <c r="HX148" s="14"/>
      <c r="HY148" s="19"/>
      <c r="HZ148" s="77"/>
      <c r="IA148" s="75"/>
      <c r="IB148" s="75"/>
      <c r="IC148" s="14"/>
      <c r="ID148" s="14"/>
      <c r="IE148" s="15"/>
      <c r="IF148" s="14"/>
      <c r="IG148" s="19"/>
      <c r="IH148" s="77"/>
      <c r="II148" s="75"/>
      <c r="IJ148" s="75"/>
      <c r="IK148" s="14"/>
      <c r="IL148" s="14"/>
      <c r="IM148" s="15"/>
      <c r="IN148" s="14"/>
    </row>
    <row r="149" spans="1:248" s="13" customFormat="1" ht="15">
      <c r="A149" s="47"/>
      <c r="B149" s="2" t="s">
        <v>439</v>
      </c>
      <c r="C149" s="35"/>
      <c r="D149" s="35"/>
      <c r="E149" s="36"/>
      <c r="F149" s="36"/>
      <c r="G149" s="31"/>
      <c r="H149" s="173">
        <f>H147+H148</f>
        <v>462840</v>
      </c>
      <c r="I149" s="35"/>
      <c r="J149" s="77"/>
      <c r="K149" s="75"/>
      <c r="L149" s="75"/>
      <c r="M149" s="14"/>
      <c r="N149" s="14"/>
      <c r="O149" s="14"/>
      <c r="P149" s="14"/>
      <c r="Q149" s="19"/>
      <c r="R149" s="77"/>
      <c r="S149" s="75"/>
      <c r="T149" s="75"/>
      <c r="U149" s="14"/>
      <c r="V149" s="14"/>
      <c r="W149" s="14"/>
      <c r="X149" s="14"/>
      <c r="Y149" s="19"/>
      <c r="Z149" s="77"/>
      <c r="AA149" s="75"/>
      <c r="AB149" s="75"/>
      <c r="AC149" s="14"/>
      <c r="AD149" s="14"/>
      <c r="AE149" s="14"/>
      <c r="AF149" s="14"/>
      <c r="AG149" s="19"/>
      <c r="AH149" s="77"/>
      <c r="AI149" s="75"/>
      <c r="AJ149" s="75"/>
      <c r="AK149" s="14"/>
      <c r="AL149" s="14"/>
      <c r="AM149" s="14"/>
      <c r="AN149" s="14"/>
      <c r="AO149" s="19"/>
      <c r="AP149" s="77"/>
      <c r="AQ149" s="75"/>
      <c r="AR149" s="75"/>
      <c r="AS149" s="14"/>
      <c r="AT149" s="14"/>
      <c r="AU149" s="14"/>
      <c r="AV149" s="14"/>
      <c r="AW149" s="19"/>
      <c r="AX149" s="77"/>
      <c r="AY149" s="75"/>
      <c r="AZ149" s="75"/>
      <c r="BA149" s="14"/>
      <c r="BB149" s="14"/>
      <c r="BC149" s="14"/>
      <c r="BD149" s="14"/>
      <c r="BE149" s="19"/>
      <c r="BF149" s="77"/>
      <c r="BG149" s="75"/>
      <c r="BH149" s="75"/>
      <c r="BI149" s="14"/>
      <c r="BJ149" s="14"/>
      <c r="BK149" s="14"/>
      <c r="BL149" s="14"/>
      <c r="BM149" s="19"/>
      <c r="BN149" s="77"/>
      <c r="BO149" s="75"/>
      <c r="BP149" s="75"/>
      <c r="BQ149" s="14"/>
      <c r="BR149" s="14"/>
      <c r="BS149" s="14"/>
      <c r="BT149" s="14"/>
      <c r="BU149" s="19"/>
      <c r="BV149" s="77"/>
      <c r="BW149" s="75"/>
      <c r="BX149" s="75"/>
      <c r="BY149" s="14"/>
      <c r="BZ149" s="14"/>
      <c r="CA149" s="14"/>
      <c r="CB149" s="14"/>
      <c r="CC149" s="19"/>
      <c r="CD149" s="77"/>
      <c r="CE149" s="75"/>
      <c r="CF149" s="75"/>
      <c r="CG149" s="14"/>
      <c r="CH149" s="14"/>
      <c r="CI149" s="14"/>
      <c r="CJ149" s="14"/>
      <c r="CK149" s="19"/>
      <c r="CL149" s="77"/>
      <c r="CM149" s="75"/>
      <c r="CN149" s="75"/>
      <c r="CO149" s="14"/>
      <c r="CP149" s="14"/>
      <c r="CQ149" s="14"/>
      <c r="CR149" s="14"/>
      <c r="CS149" s="19"/>
      <c r="CT149" s="77"/>
      <c r="CU149" s="75"/>
      <c r="CV149" s="75"/>
      <c r="CW149" s="14"/>
      <c r="CX149" s="14"/>
      <c r="CY149" s="14"/>
      <c r="CZ149" s="14"/>
      <c r="DA149" s="19"/>
      <c r="DB149" s="77"/>
      <c r="DC149" s="75"/>
      <c r="DD149" s="75"/>
      <c r="DE149" s="14"/>
      <c r="DF149" s="14"/>
      <c r="DG149" s="14"/>
      <c r="DH149" s="14"/>
      <c r="DI149" s="19"/>
      <c r="DJ149" s="77"/>
      <c r="DK149" s="75"/>
      <c r="DL149" s="75"/>
      <c r="DM149" s="14"/>
      <c r="DN149" s="14"/>
      <c r="DO149" s="14"/>
      <c r="DP149" s="14"/>
      <c r="DQ149" s="19"/>
      <c r="DR149" s="77"/>
      <c r="DS149" s="75"/>
      <c r="DT149" s="75"/>
      <c r="DU149" s="14"/>
      <c r="DV149" s="14"/>
      <c r="DW149" s="14"/>
      <c r="DX149" s="14"/>
      <c r="DY149" s="19"/>
      <c r="DZ149" s="77"/>
      <c r="EA149" s="75"/>
      <c r="EB149" s="75"/>
      <c r="EC149" s="14"/>
      <c r="ED149" s="14"/>
      <c r="EE149" s="14"/>
      <c r="EF149" s="14"/>
      <c r="EG149" s="19"/>
      <c r="EH149" s="77"/>
      <c r="EI149" s="75"/>
      <c r="EJ149" s="75"/>
      <c r="EK149" s="14"/>
      <c r="EL149" s="14"/>
      <c r="EM149" s="14"/>
      <c r="EN149" s="14"/>
      <c r="EO149" s="19"/>
      <c r="EP149" s="77"/>
      <c r="EQ149" s="75"/>
      <c r="ER149" s="75"/>
      <c r="ES149" s="14"/>
      <c r="ET149" s="14"/>
      <c r="EU149" s="14"/>
      <c r="EV149" s="14"/>
      <c r="EW149" s="19"/>
      <c r="EX149" s="77"/>
      <c r="EY149" s="75"/>
      <c r="EZ149" s="75"/>
      <c r="FA149" s="14"/>
      <c r="FB149" s="14"/>
      <c r="FC149" s="14"/>
      <c r="FD149" s="14"/>
      <c r="FE149" s="19"/>
      <c r="FF149" s="77"/>
      <c r="FG149" s="75"/>
      <c r="FH149" s="75"/>
      <c r="FI149" s="14"/>
      <c r="FJ149" s="14"/>
      <c r="FK149" s="14"/>
      <c r="FL149" s="14"/>
      <c r="FM149" s="19"/>
      <c r="FN149" s="77"/>
      <c r="FO149" s="75"/>
      <c r="FP149" s="75"/>
      <c r="FQ149" s="14"/>
      <c r="FR149" s="14"/>
      <c r="FS149" s="14"/>
      <c r="FT149" s="14"/>
      <c r="FU149" s="19"/>
      <c r="FV149" s="77"/>
      <c r="FW149" s="75"/>
      <c r="FX149" s="75"/>
      <c r="FY149" s="14"/>
      <c r="FZ149" s="14"/>
      <c r="GA149" s="14"/>
      <c r="GB149" s="14"/>
      <c r="GC149" s="19"/>
      <c r="GD149" s="77"/>
      <c r="GE149" s="75"/>
      <c r="GF149" s="75"/>
      <c r="GG149" s="14"/>
      <c r="GH149" s="14"/>
      <c r="GI149" s="14"/>
      <c r="GJ149" s="14"/>
      <c r="GK149" s="19"/>
      <c r="GL149" s="77"/>
      <c r="GM149" s="75"/>
      <c r="GN149" s="75"/>
      <c r="GO149" s="14"/>
      <c r="GP149" s="14"/>
      <c r="GQ149" s="14"/>
      <c r="GR149" s="14"/>
      <c r="GS149" s="19"/>
      <c r="GT149" s="77"/>
      <c r="GU149" s="75"/>
      <c r="GV149" s="75"/>
      <c r="GW149" s="14"/>
      <c r="GX149" s="14"/>
      <c r="GY149" s="14"/>
      <c r="GZ149" s="14"/>
      <c r="HA149" s="19"/>
      <c r="HB149" s="77"/>
      <c r="HC149" s="75"/>
      <c r="HD149" s="75"/>
      <c r="HE149" s="14"/>
      <c r="HF149" s="14"/>
      <c r="HG149" s="14"/>
      <c r="HH149" s="14"/>
      <c r="HI149" s="19"/>
      <c r="HJ149" s="77"/>
      <c r="HK149" s="75"/>
      <c r="HL149" s="75"/>
      <c r="HM149" s="14"/>
      <c r="HN149" s="14"/>
      <c r="HO149" s="14"/>
      <c r="HP149" s="14"/>
      <c r="HQ149" s="19"/>
      <c r="HR149" s="77"/>
      <c r="HS149" s="75"/>
      <c r="HT149" s="75"/>
      <c r="HU149" s="14"/>
      <c r="HV149" s="14"/>
      <c r="HW149" s="14"/>
      <c r="HX149" s="14"/>
      <c r="HY149" s="19"/>
      <c r="HZ149" s="77"/>
      <c r="IA149" s="75"/>
      <c r="IB149" s="75"/>
      <c r="IC149" s="14"/>
      <c r="ID149" s="14"/>
      <c r="IE149" s="14"/>
      <c r="IF149" s="14"/>
      <c r="IG149" s="19"/>
      <c r="IH149" s="77"/>
      <c r="II149" s="75"/>
      <c r="IJ149" s="75"/>
      <c r="IK149" s="14"/>
      <c r="IL149" s="14"/>
      <c r="IM149" s="14"/>
      <c r="IN149" s="14"/>
    </row>
    <row r="150" spans="1:248" s="13" customFormat="1" ht="12.75">
      <c r="A150" s="93">
        <v>26</v>
      </c>
      <c r="B150" s="2" t="s">
        <v>435</v>
      </c>
      <c r="C150" s="35"/>
      <c r="D150" s="35"/>
      <c r="E150" s="36"/>
      <c r="F150" s="36"/>
      <c r="G150" s="31"/>
      <c r="H150" s="31"/>
      <c r="I150" s="47"/>
      <c r="J150" s="113"/>
      <c r="K150" s="75"/>
      <c r="L150" s="75"/>
      <c r="M150" s="14"/>
      <c r="N150" s="14"/>
      <c r="O150" s="14"/>
      <c r="P150" s="14"/>
      <c r="Q150" s="19"/>
      <c r="R150" s="77"/>
      <c r="S150" s="75"/>
      <c r="T150" s="75"/>
      <c r="U150" s="14"/>
      <c r="V150" s="14"/>
      <c r="W150" s="14"/>
      <c r="X150" s="14"/>
      <c r="Y150" s="19"/>
      <c r="Z150" s="77"/>
      <c r="AA150" s="75"/>
      <c r="AB150" s="75"/>
      <c r="AC150" s="14"/>
      <c r="AD150" s="14"/>
      <c r="AE150" s="14"/>
      <c r="AF150" s="14"/>
      <c r="AG150" s="19"/>
      <c r="AH150" s="77"/>
      <c r="AI150" s="75"/>
      <c r="AJ150" s="75"/>
      <c r="AK150" s="14"/>
      <c r="AL150" s="14"/>
      <c r="AM150" s="14"/>
      <c r="AN150" s="14"/>
      <c r="AO150" s="19"/>
      <c r="AP150" s="77"/>
      <c r="AQ150" s="75"/>
      <c r="AR150" s="75"/>
      <c r="AS150" s="14"/>
      <c r="AT150" s="14"/>
      <c r="AU150" s="14"/>
      <c r="AV150" s="14"/>
      <c r="AW150" s="19"/>
      <c r="AX150" s="77"/>
      <c r="AY150" s="75"/>
      <c r="AZ150" s="75"/>
      <c r="BA150" s="14"/>
      <c r="BB150" s="14"/>
      <c r="BC150" s="14"/>
      <c r="BD150" s="14"/>
      <c r="BE150" s="19"/>
      <c r="BF150" s="77"/>
      <c r="BG150" s="75"/>
      <c r="BH150" s="75"/>
      <c r="BI150" s="14"/>
      <c r="BJ150" s="14"/>
      <c r="BK150" s="14"/>
      <c r="BL150" s="14"/>
      <c r="BM150" s="19"/>
      <c r="BN150" s="77"/>
      <c r="BO150" s="75"/>
      <c r="BP150" s="75"/>
      <c r="BQ150" s="14"/>
      <c r="BR150" s="14"/>
      <c r="BS150" s="14"/>
      <c r="BT150" s="14"/>
      <c r="BU150" s="19"/>
      <c r="BV150" s="77"/>
      <c r="BW150" s="75"/>
      <c r="BX150" s="75"/>
      <c r="BY150" s="14"/>
      <c r="BZ150" s="14"/>
      <c r="CA150" s="14"/>
      <c r="CB150" s="14"/>
      <c r="CC150" s="19"/>
      <c r="CD150" s="77"/>
      <c r="CE150" s="75"/>
      <c r="CF150" s="75"/>
      <c r="CG150" s="14"/>
      <c r="CH150" s="14"/>
      <c r="CI150" s="14"/>
      <c r="CJ150" s="14"/>
      <c r="CK150" s="19"/>
      <c r="CL150" s="77"/>
      <c r="CM150" s="75"/>
      <c r="CN150" s="75"/>
      <c r="CO150" s="14"/>
      <c r="CP150" s="14"/>
      <c r="CQ150" s="14"/>
      <c r="CR150" s="14"/>
      <c r="CS150" s="19"/>
      <c r="CT150" s="77"/>
      <c r="CU150" s="75"/>
      <c r="CV150" s="75"/>
      <c r="CW150" s="14"/>
      <c r="CX150" s="14"/>
      <c r="CY150" s="14"/>
      <c r="CZ150" s="14"/>
      <c r="DA150" s="19"/>
      <c r="DB150" s="77"/>
      <c r="DC150" s="75"/>
      <c r="DD150" s="75"/>
      <c r="DE150" s="14"/>
      <c r="DF150" s="14"/>
      <c r="DG150" s="14"/>
      <c r="DH150" s="14"/>
      <c r="DI150" s="19"/>
      <c r="DJ150" s="77"/>
      <c r="DK150" s="75"/>
      <c r="DL150" s="75"/>
      <c r="DM150" s="14"/>
      <c r="DN150" s="14"/>
      <c r="DO150" s="14"/>
      <c r="DP150" s="14"/>
      <c r="DQ150" s="19"/>
      <c r="DR150" s="77"/>
      <c r="DS150" s="75"/>
      <c r="DT150" s="75"/>
      <c r="DU150" s="14"/>
      <c r="DV150" s="14"/>
      <c r="DW150" s="14"/>
      <c r="DX150" s="14"/>
      <c r="DY150" s="19"/>
      <c r="DZ150" s="77"/>
      <c r="EA150" s="75"/>
      <c r="EB150" s="75"/>
      <c r="EC150" s="14"/>
      <c r="ED150" s="14"/>
      <c r="EE150" s="14"/>
      <c r="EF150" s="14"/>
      <c r="EG150" s="19"/>
      <c r="EH150" s="77"/>
      <c r="EI150" s="75"/>
      <c r="EJ150" s="75"/>
      <c r="EK150" s="14"/>
      <c r="EL150" s="14"/>
      <c r="EM150" s="14"/>
      <c r="EN150" s="14"/>
      <c r="EO150" s="19"/>
      <c r="EP150" s="77"/>
      <c r="EQ150" s="75"/>
      <c r="ER150" s="75"/>
      <c r="ES150" s="14"/>
      <c r="ET150" s="14"/>
      <c r="EU150" s="14"/>
      <c r="EV150" s="14"/>
      <c r="EW150" s="19"/>
      <c r="EX150" s="77"/>
      <c r="EY150" s="75"/>
      <c r="EZ150" s="75"/>
      <c r="FA150" s="14"/>
      <c r="FB150" s="14"/>
      <c r="FC150" s="14"/>
      <c r="FD150" s="14"/>
      <c r="FE150" s="19"/>
      <c r="FF150" s="77"/>
      <c r="FG150" s="75"/>
      <c r="FH150" s="75"/>
      <c r="FI150" s="14"/>
      <c r="FJ150" s="14"/>
      <c r="FK150" s="14"/>
      <c r="FL150" s="14"/>
      <c r="FM150" s="19"/>
      <c r="FN150" s="77"/>
      <c r="FO150" s="75"/>
      <c r="FP150" s="75"/>
      <c r="FQ150" s="14"/>
      <c r="FR150" s="14"/>
      <c r="FS150" s="14"/>
      <c r="FT150" s="14"/>
      <c r="FU150" s="19"/>
      <c r="FV150" s="77"/>
      <c r="FW150" s="75"/>
      <c r="FX150" s="75"/>
      <c r="FY150" s="14"/>
      <c r="FZ150" s="14"/>
      <c r="GA150" s="14"/>
      <c r="GB150" s="14"/>
      <c r="GC150" s="19"/>
      <c r="GD150" s="77"/>
      <c r="GE150" s="75"/>
      <c r="GF150" s="75"/>
      <c r="GG150" s="14"/>
      <c r="GH150" s="14"/>
      <c r="GI150" s="14"/>
      <c r="GJ150" s="14"/>
      <c r="GK150" s="19"/>
      <c r="GL150" s="77"/>
      <c r="GM150" s="75"/>
      <c r="GN150" s="75"/>
      <c r="GO150" s="14"/>
      <c r="GP150" s="14"/>
      <c r="GQ150" s="14"/>
      <c r="GR150" s="14"/>
      <c r="GS150" s="19"/>
      <c r="GT150" s="77"/>
      <c r="GU150" s="75"/>
      <c r="GV150" s="75"/>
      <c r="GW150" s="14"/>
      <c r="GX150" s="14"/>
      <c r="GY150" s="14"/>
      <c r="GZ150" s="14"/>
      <c r="HA150" s="19"/>
      <c r="HB150" s="77"/>
      <c r="HC150" s="75"/>
      <c r="HD150" s="75"/>
      <c r="HE150" s="14"/>
      <c r="HF150" s="14"/>
      <c r="HG150" s="14"/>
      <c r="HH150" s="14"/>
      <c r="HI150" s="19"/>
      <c r="HJ150" s="77"/>
      <c r="HK150" s="75"/>
      <c r="HL150" s="75"/>
      <c r="HM150" s="14"/>
      <c r="HN150" s="14"/>
      <c r="HO150" s="14"/>
      <c r="HP150" s="14"/>
      <c r="HQ150" s="19"/>
      <c r="HR150" s="77"/>
      <c r="HS150" s="75"/>
      <c r="HT150" s="75"/>
      <c r="HU150" s="14"/>
      <c r="HV150" s="14"/>
      <c r="HW150" s="14"/>
      <c r="HX150" s="14"/>
      <c r="HY150" s="19"/>
      <c r="HZ150" s="77"/>
      <c r="IA150" s="75"/>
      <c r="IB150" s="75"/>
      <c r="IC150" s="14"/>
      <c r="ID150" s="14"/>
      <c r="IE150" s="14"/>
      <c r="IF150" s="14"/>
      <c r="IG150" s="19"/>
      <c r="IH150" s="77"/>
      <c r="II150" s="75"/>
      <c r="IJ150" s="75"/>
      <c r="IK150" s="14"/>
      <c r="IL150" s="14"/>
      <c r="IM150" s="14"/>
      <c r="IN150" s="14"/>
    </row>
    <row r="151" spans="1:248" s="13" customFormat="1" ht="12.75">
      <c r="A151" s="47">
        <v>1</v>
      </c>
      <c r="B151" s="53" t="s">
        <v>410</v>
      </c>
      <c r="C151" s="35"/>
      <c r="D151" s="35"/>
      <c r="E151" s="36"/>
      <c r="F151" s="36"/>
      <c r="G151" s="31"/>
      <c r="H151" s="188">
        <v>550922</v>
      </c>
      <c r="I151" s="117" t="s">
        <v>411</v>
      </c>
      <c r="J151" s="113"/>
      <c r="K151" s="75"/>
      <c r="L151" s="75"/>
      <c r="M151" s="14"/>
      <c r="N151" s="14"/>
      <c r="O151" s="14"/>
      <c r="P151" s="14"/>
      <c r="Q151" s="19"/>
      <c r="R151" s="77"/>
      <c r="S151" s="75"/>
      <c r="T151" s="75"/>
      <c r="U151" s="14"/>
      <c r="V151" s="14"/>
      <c r="W151" s="14"/>
      <c r="X151" s="14"/>
      <c r="Y151" s="19"/>
      <c r="Z151" s="77"/>
      <c r="AA151" s="75"/>
      <c r="AB151" s="75"/>
      <c r="AC151" s="14"/>
      <c r="AD151" s="14"/>
      <c r="AE151" s="14"/>
      <c r="AF151" s="14"/>
      <c r="AG151" s="19"/>
      <c r="AH151" s="77"/>
      <c r="AI151" s="75"/>
      <c r="AJ151" s="75"/>
      <c r="AK151" s="14"/>
      <c r="AL151" s="14"/>
      <c r="AM151" s="14"/>
      <c r="AN151" s="14"/>
      <c r="AO151" s="19"/>
      <c r="AP151" s="77"/>
      <c r="AQ151" s="75"/>
      <c r="AR151" s="75"/>
      <c r="AS151" s="14"/>
      <c r="AT151" s="14"/>
      <c r="AU151" s="14"/>
      <c r="AV151" s="14"/>
      <c r="AW151" s="19"/>
      <c r="AX151" s="77"/>
      <c r="AY151" s="75"/>
      <c r="AZ151" s="75"/>
      <c r="BA151" s="14"/>
      <c r="BB151" s="14"/>
      <c r="BC151" s="14"/>
      <c r="BD151" s="14"/>
      <c r="BE151" s="19"/>
      <c r="BF151" s="77"/>
      <c r="BG151" s="75"/>
      <c r="BH151" s="75"/>
      <c r="BI151" s="14"/>
      <c r="BJ151" s="14"/>
      <c r="BK151" s="14"/>
      <c r="BL151" s="14"/>
      <c r="BM151" s="19"/>
      <c r="BN151" s="77"/>
      <c r="BO151" s="75"/>
      <c r="BP151" s="75"/>
      <c r="BQ151" s="14"/>
      <c r="BR151" s="14"/>
      <c r="BS151" s="14"/>
      <c r="BT151" s="14"/>
      <c r="BU151" s="19"/>
      <c r="BV151" s="77"/>
      <c r="BW151" s="75"/>
      <c r="BX151" s="75"/>
      <c r="BY151" s="14"/>
      <c r="BZ151" s="14"/>
      <c r="CA151" s="14"/>
      <c r="CB151" s="14"/>
      <c r="CC151" s="19"/>
      <c r="CD151" s="77"/>
      <c r="CE151" s="75"/>
      <c r="CF151" s="75"/>
      <c r="CG151" s="14"/>
      <c r="CH151" s="14"/>
      <c r="CI151" s="14"/>
      <c r="CJ151" s="14"/>
      <c r="CK151" s="19"/>
      <c r="CL151" s="77"/>
      <c r="CM151" s="75"/>
      <c r="CN151" s="75"/>
      <c r="CO151" s="14"/>
      <c r="CP151" s="14"/>
      <c r="CQ151" s="14"/>
      <c r="CR151" s="14"/>
      <c r="CS151" s="19"/>
      <c r="CT151" s="77"/>
      <c r="CU151" s="75"/>
      <c r="CV151" s="75"/>
      <c r="CW151" s="14"/>
      <c r="CX151" s="14"/>
      <c r="CY151" s="14"/>
      <c r="CZ151" s="14"/>
      <c r="DA151" s="19"/>
      <c r="DB151" s="77"/>
      <c r="DC151" s="75"/>
      <c r="DD151" s="75"/>
      <c r="DE151" s="14"/>
      <c r="DF151" s="14"/>
      <c r="DG151" s="14"/>
      <c r="DH151" s="14"/>
      <c r="DI151" s="19"/>
      <c r="DJ151" s="77"/>
      <c r="DK151" s="75"/>
      <c r="DL151" s="75"/>
      <c r="DM151" s="14"/>
      <c r="DN151" s="14"/>
      <c r="DO151" s="14"/>
      <c r="DP151" s="14"/>
      <c r="DQ151" s="19"/>
      <c r="DR151" s="77"/>
      <c r="DS151" s="75"/>
      <c r="DT151" s="75"/>
      <c r="DU151" s="14"/>
      <c r="DV151" s="14"/>
      <c r="DW151" s="14"/>
      <c r="DX151" s="14"/>
      <c r="DY151" s="19"/>
      <c r="DZ151" s="77"/>
      <c r="EA151" s="75"/>
      <c r="EB151" s="75"/>
      <c r="EC151" s="14"/>
      <c r="ED151" s="14"/>
      <c r="EE151" s="14"/>
      <c r="EF151" s="14"/>
      <c r="EG151" s="19"/>
      <c r="EH151" s="77"/>
      <c r="EI151" s="75"/>
      <c r="EJ151" s="75"/>
      <c r="EK151" s="14"/>
      <c r="EL151" s="14"/>
      <c r="EM151" s="14"/>
      <c r="EN151" s="14"/>
      <c r="EO151" s="19"/>
      <c r="EP151" s="77"/>
      <c r="EQ151" s="75"/>
      <c r="ER151" s="75"/>
      <c r="ES151" s="14"/>
      <c r="ET151" s="14"/>
      <c r="EU151" s="14"/>
      <c r="EV151" s="14"/>
      <c r="EW151" s="19"/>
      <c r="EX151" s="77"/>
      <c r="EY151" s="75"/>
      <c r="EZ151" s="75"/>
      <c r="FA151" s="14"/>
      <c r="FB151" s="14"/>
      <c r="FC151" s="14"/>
      <c r="FD151" s="14"/>
      <c r="FE151" s="19"/>
      <c r="FF151" s="77"/>
      <c r="FG151" s="75"/>
      <c r="FH151" s="75"/>
      <c r="FI151" s="14"/>
      <c r="FJ151" s="14"/>
      <c r="FK151" s="14"/>
      <c r="FL151" s="14"/>
      <c r="FM151" s="19"/>
      <c r="FN151" s="77"/>
      <c r="FO151" s="75"/>
      <c r="FP151" s="75"/>
      <c r="FQ151" s="14"/>
      <c r="FR151" s="14"/>
      <c r="FS151" s="14"/>
      <c r="FT151" s="14"/>
      <c r="FU151" s="19"/>
      <c r="FV151" s="77"/>
      <c r="FW151" s="75"/>
      <c r="FX151" s="75"/>
      <c r="FY151" s="14"/>
      <c r="FZ151" s="14"/>
      <c r="GA151" s="14"/>
      <c r="GB151" s="14"/>
      <c r="GC151" s="19"/>
      <c r="GD151" s="77"/>
      <c r="GE151" s="75"/>
      <c r="GF151" s="75"/>
      <c r="GG151" s="14"/>
      <c r="GH151" s="14"/>
      <c r="GI151" s="14"/>
      <c r="GJ151" s="14"/>
      <c r="GK151" s="19"/>
      <c r="GL151" s="77"/>
      <c r="GM151" s="75"/>
      <c r="GN151" s="75"/>
      <c r="GO151" s="14"/>
      <c r="GP151" s="14"/>
      <c r="GQ151" s="14"/>
      <c r="GR151" s="14"/>
      <c r="GS151" s="19"/>
      <c r="GT151" s="77"/>
      <c r="GU151" s="75"/>
      <c r="GV151" s="75"/>
      <c r="GW151" s="14"/>
      <c r="GX151" s="14"/>
      <c r="GY151" s="14"/>
      <c r="GZ151" s="14"/>
      <c r="HA151" s="19"/>
      <c r="HB151" s="77"/>
      <c r="HC151" s="75"/>
      <c r="HD151" s="75"/>
      <c r="HE151" s="14"/>
      <c r="HF151" s="14"/>
      <c r="HG151" s="14"/>
      <c r="HH151" s="14"/>
      <c r="HI151" s="19"/>
      <c r="HJ151" s="77"/>
      <c r="HK151" s="75"/>
      <c r="HL151" s="75"/>
      <c r="HM151" s="14"/>
      <c r="HN151" s="14"/>
      <c r="HO151" s="14"/>
      <c r="HP151" s="14"/>
      <c r="HQ151" s="19"/>
      <c r="HR151" s="77"/>
      <c r="HS151" s="75"/>
      <c r="HT151" s="75"/>
      <c r="HU151" s="14"/>
      <c r="HV151" s="14"/>
      <c r="HW151" s="14"/>
      <c r="HX151" s="14"/>
      <c r="HY151" s="19"/>
      <c r="HZ151" s="77"/>
      <c r="IA151" s="75"/>
      <c r="IB151" s="75"/>
      <c r="IC151" s="14"/>
      <c r="ID151" s="14"/>
      <c r="IE151" s="14"/>
      <c r="IF151" s="14"/>
      <c r="IG151" s="19"/>
      <c r="IH151" s="77"/>
      <c r="II151" s="75"/>
      <c r="IJ151" s="75"/>
      <c r="IK151" s="14"/>
      <c r="IL151" s="14"/>
      <c r="IM151" s="14"/>
      <c r="IN151" s="14"/>
    </row>
    <row r="152" spans="1:248" s="13" customFormat="1" ht="12.75">
      <c r="A152" s="47">
        <v>2</v>
      </c>
      <c r="B152" s="53" t="s">
        <v>444</v>
      </c>
      <c r="C152" s="35"/>
      <c r="D152" s="35"/>
      <c r="E152" s="36"/>
      <c r="F152" s="36"/>
      <c r="G152" s="31"/>
      <c r="H152" s="188">
        <v>636875</v>
      </c>
      <c r="I152" s="117" t="s">
        <v>448</v>
      </c>
      <c r="J152" s="113"/>
      <c r="K152" s="75"/>
      <c r="L152" s="75"/>
      <c r="M152" s="14"/>
      <c r="N152" s="14"/>
      <c r="O152" s="14"/>
      <c r="P152" s="14"/>
      <c r="Q152" s="19"/>
      <c r="R152" s="77"/>
      <c r="S152" s="75"/>
      <c r="T152" s="75"/>
      <c r="U152" s="14"/>
      <c r="V152" s="14"/>
      <c r="W152" s="14"/>
      <c r="X152" s="14"/>
      <c r="Y152" s="19"/>
      <c r="Z152" s="77"/>
      <c r="AA152" s="75"/>
      <c r="AB152" s="75"/>
      <c r="AC152" s="14"/>
      <c r="AD152" s="14"/>
      <c r="AE152" s="14"/>
      <c r="AF152" s="14"/>
      <c r="AG152" s="19"/>
      <c r="AH152" s="77"/>
      <c r="AI152" s="75"/>
      <c r="AJ152" s="75"/>
      <c r="AK152" s="14"/>
      <c r="AL152" s="14"/>
      <c r="AM152" s="14"/>
      <c r="AN152" s="14"/>
      <c r="AO152" s="19"/>
      <c r="AP152" s="77"/>
      <c r="AQ152" s="75"/>
      <c r="AR152" s="75"/>
      <c r="AS152" s="14"/>
      <c r="AT152" s="14"/>
      <c r="AU152" s="14"/>
      <c r="AV152" s="14"/>
      <c r="AW152" s="19"/>
      <c r="AX152" s="77"/>
      <c r="AY152" s="75"/>
      <c r="AZ152" s="75"/>
      <c r="BA152" s="14"/>
      <c r="BB152" s="14"/>
      <c r="BC152" s="14"/>
      <c r="BD152" s="14"/>
      <c r="BE152" s="19"/>
      <c r="BF152" s="77"/>
      <c r="BG152" s="75"/>
      <c r="BH152" s="75"/>
      <c r="BI152" s="14"/>
      <c r="BJ152" s="14"/>
      <c r="BK152" s="14"/>
      <c r="BL152" s="14"/>
      <c r="BM152" s="19"/>
      <c r="BN152" s="77"/>
      <c r="BO152" s="75"/>
      <c r="BP152" s="75"/>
      <c r="BQ152" s="14"/>
      <c r="BR152" s="14"/>
      <c r="BS152" s="14"/>
      <c r="BT152" s="14"/>
      <c r="BU152" s="19"/>
      <c r="BV152" s="77"/>
      <c r="BW152" s="75"/>
      <c r="BX152" s="75"/>
      <c r="BY152" s="14"/>
      <c r="BZ152" s="14"/>
      <c r="CA152" s="14"/>
      <c r="CB152" s="14"/>
      <c r="CC152" s="19"/>
      <c r="CD152" s="77"/>
      <c r="CE152" s="75"/>
      <c r="CF152" s="75"/>
      <c r="CG152" s="14"/>
      <c r="CH152" s="14"/>
      <c r="CI152" s="14"/>
      <c r="CJ152" s="14"/>
      <c r="CK152" s="19"/>
      <c r="CL152" s="77"/>
      <c r="CM152" s="75"/>
      <c r="CN152" s="75"/>
      <c r="CO152" s="14"/>
      <c r="CP152" s="14"/>
      <c r="CQ152" s="14"/>
      <c r="CR152" s="14"/>
      <c r="CS152" s="19"/>
      <c r="CT152" s="77"/>
      <c r="CU152" s="75"/>
      <c r="CV152" s="75"/>
      <c r="CW152" s="14"/>
      <c r="CX152" s="14"/>
      <c r="CY152" s="14"/>
      <c r="CZ152" s="14"/>
      <c r="DA152" s="19"/>
      <c r="DB152" s="77"/>
      <c r="DC152" s="75"/>
      <c r="DD152" s="75"/>
      <c r="DE152" s="14"/>
      <c r="DF152" s="14"/>
      <c r="DG152" s="14"/>
      <c r="DH152" s="14"/>
      <c r="DI152" s="19"/>
      <c r="DJ152" s="77"/>
      <c r="DK152" s="75"/>
      <c r="DL152" s="75"/>
      <c r="DM152" s="14"/>
      <c r="DN152" s="14"/>
      <c r="DO152" s="14"/>
      <c r="DP152" s="14"/>
      <c r="DQ152" s="19"/>
      <c r="DR152" s="77"/>
      <c r="DS152" s="75"/>
      <c r="DT152" s="75"/>
      <c r="DU152" s="14"/>
      <c r="DV152" s="14"/>
      <c r="DW152" s="14"/>
      <c r="DX152" s="14"/>
      <c r="DY152" s="19"/>
      <c r="DZ152" s="77"/>
      <c r="EA152" s="75"/>
      <c r="EB152" s="75"/>
      <c r="EC152" s="14"/>
      <c r="ED152" s="14"/>
      <c r="EE152" s="14"/>
      <c r="EF152" s="14"/>
      <c r="EG152" s="19"/>
      <c r="EH152" s="77"/>
      <c r="EI152" s="75"/>
      <c r="EJ152" s="75"/>
      <c r="EK152" s="14"/>
      <c r="EL152" s="14"/>
      <c r="EM152" s="14"/>
      <c r="EN152" s="14"/>
      <c r="EO152" s="19"/>
      <c r="EP152" s="77"/>
      <c r="EQ152" s="75"/>
      <c r="ER152" s="75"/>
      <c r="ES152" s="14"/>
      <c r="ET152" s="14"/>
      <c r="EU152" s="14"/>
      <c r="EV152" s="14"/>
      <c r="EW152" s="19"/>
      <c r="EX152" s="77"/>
      <c r="EY152" s="75"/>
      <c r="EZ152" s="75"/>
      <c r="FA152" s="14"/>
      <c r="FB152" s="14"/>
      <c r="FC152" s="14"/>
      <c r="FD152" s="14"/>
      <c r="FE152" s="19"/>
      <c r="FF152" s="77"/>
      <c r="FG152" s="75"/>
      <c r="FH152" s="75"/>
      <c r="FI152" s="14"/>
      <c r="FJ152" s="14"/>
      <c r="FK152" s="14"/>
      <c r="FL152" s="14"/>
      <c r="FM152" s="19"/>
      <c r="FN152" s="77"/>
      <c r="FO152" s="75"/>
      <c r="FP152" s="75"/>
      <c r="FQ152" s="14"/>
      <c r="FR152" s="14"/>
      <c r="FS152" s="14"/>
      <c r="FT152" s="14"/>
      <c r="FU152" s="19"/>
      <c r="FV152" s="77"/>
      <c r="FW152" s="75"/>
      <c r="FX152" s="75"/>
      <c r="FY152" s="14"/>
      <c r="FZ152" s="14"/>
      <c r="GA152" s="14"/>
      <c r="GB152" s="14"/>
      <c r="GC152" s="19"/>
      <c r="GD152" s="77"/>
      <c r="GE152" s="75"/>
      <c r="GF152" s="75"/>
      <c r="GG152" s="14"/>
      <c r="GH152" s="14"/>
      <c r="GI152" s="14"/>
      <c r="GJ152" s="14"/>
      <c r="GK152" s="19"/>
      <c r="GL152" s="77"/>
      <c r="GM152" s="75"/>
      <c r="GN152" s="75"/>
      <c r="GO152" s="14"/>
      <c r="GP152" s="14"/>
      <c r="GQ152" s="14"/>
      <c r="GR152" s="14"/>
      <c r="GS152" s="19"/>
      <c r="GT152" s="77"/>
      <c r="GU152" s="75"/>
      <c r="GV152" s="75"/>
      <c r="GW152" s="14"/>
      <c r="GX152" s="14"/>
      <c r="GY152" s="14"/>
      <c r="GZ152" s="14"/>
      <c r="HA152" s="19"/>
      <c r="HB152" s="77"/>
      <c r="HC152" s="75"/>
      <c r="HD152" s="75"/>
      <c r="HE152" s="14"/>
      <c r="HF152" s="14"/>
      <c r="HG152" s="14"/>
      <c r="HH152" s="14"/>
      <c r="HI152" s="19"/>
      <c r="HJ152" s="77"/>
      <c r="HK152" s="75"/>
      <c r="HL152" s="75"/>
      <c r="HM152" s="14"/>
      <c r="HN152" s="14"/>
      <c r="HO152" s="14"/>
      <c r="HP152" s="14"/>
      <c r="HQ152" s="19"/>
      <c r="HR152" s="77"/>
      <c r="HS152" s="75"/>
      <c r="HT152" s="75"/>
      <c r="HU152" s="14"/>
      <c r="HV152" s="14"/>
      <c r="HW152" s="14"/>
      <c r="HX152" s="14"/>
      <c r="HY152" s="19"/>
      <c r="HZ152" s="77"/>
      <c r="IA152" s="75"/>
      <c r="IB152" s="75"/>
      <c r="IC152" s="14"/>
      <c r="ID152" s="14"/>
      <c r="IE152" s="14"/>
      <c r="IF152" s="14"/>
      <c r="IG152" s="19"/>
      <c r="IH152" s="77"/>
      <c r="II152" s="75"/>
      <c r="IJ152" s="75"/>
      <c r="IK152" s="14"/>
      <c r="IL152" s="14"/>
      <c r="IM152" s="14"/>
      <c r="IN152" s="14"/>
    </row>
    <row r="153" spans="1:9" ht="15" customHeight="1">
      <c r="A153" s="47">
        <v>3</v>
      </c>
      <c r="B153" s="3" t="s">
        <v>440</v>
      </c>
      <c r="C153" s="36"/>
      <c r="D153" s="36"/>
      <c r="E153" s="33"/>
      <c r="F153" s="29"/>
      <c r="G153" s="31"/>
      <c r="H153" s="192">
        <v>4950</v>
      </c>
      <c r="I153" s="3"/>
    </row>
    <row r="154" spans="1:9" ht="15" customHeight="1">
      <c r="A154" s="47">
        <v>4</v>
      </c>
      <c r="B154" s="61" t="s">
        <v>434</v>
      </c>
      <c r="C154" s="36"/>
      <c r="D154" s="36"/>
      <c r="E154" s="33"/>
      <c r="F154" s="29"/>
      <c r="G154" s="31"/>
      <c r="H154" s="192">
        <v>4500</v>
      </c>
      <c r="I154" s="3"/>
    </row>
    <row r="155" spans="1:9" ht="15" customHeight="1">
      <c r="A155" s="47"/>
      <c r="B155" s="151" t="s">
        <v>438</v>
      </c>
      <c r="C155" s="29"/>
      <c r="D155" s="29"/>
      <c r="E155" s="33"/>
      <c r="F155" s="29"/>
      <c r="G155" s="31"/>
      <c r="H155" s="182">
        <f>H151+H152+H153+H154</f>
        <v>1197247</v>
      </c>
      <c r="I155" s="3"/>
    </row>
    <row r="156" spans="1:9" ht="16.5" customHeight="1">
      <c r="A156" s="93">
        <v>27</v>
      </c>
      <c r="B156" s="3" t="s">
        <v>441</v>
      </c>
      <c r="C156" s="36"/>
      <c r="D156" s="36"/>
      <c r="E156" s="33"/>
      <c r="F156" s="29"/>
      <c r="G156" s="31"/>
      <c r="H156" s="182">
        <v>15512</v>
      </c>
      <c r="I156" s="175" t="s">
        <v>437</v>
      </c>
    </row>
    <row r="157" spans="1:248" s="13" customFormat="1" ht="18" customHeight="1">
      <c r="A157" s="47"/>
      <c r="B157" s="4" t="s">
        <v>140</v>
      </c>
      <c r="C157" s="44"/>
      <c r="D157" s="33"/>
      <c r="E157" s="48"/>
      <c r="F157" s="48"/>
      <c r="G157" s="54"/>
      <c r="H157" s="180">
        <f>H120+H145+H149+H155+H156</f>
        <v>3309610.9499999997</v>
      </c>
      <c r="I157" s="76"/>
      <c r="K157" s="75"/>
      <c r="L157" s="75"/>
      <c r="M157" s="14"/>
      <c r="N157" s="14"/>
      <c r="O157" s="14"/>
      <c r="P157" s="14"/>
      <c r="Q157" s="19"/>
      <c r="S157" s="75"/>
      <c r="T157" s="75"/>
      <c r="U157" s="14"/>
      <c r="V157" s="14"/>
      <c r="W157" s="14"/>
      <c r="X157" s="14"/>
      <c r="Y157" s="19"/>
      <c r="AA157" s="75"/>
      <c r="AB157" s="75"/>
      <c r="AC157" s="14"/>
      <c r="AD157" s="14"/>
      <c r="AE157" s="14"/>
      <c r="AF157" s="14"/>
      <c r="AG157" s="19"/>
      <c r="AI157" s="75"/>
      <c r="AJ157" s="75"/>
      <c r="AK157" s="14"/>
      <c r="AL157" s="14"/>
      <c r="AM157" s="14"/>
      <c r="AN157" s="14"/>
      <c r="AO157" s="19"/>
      <c r="AQ157" s="75"/>
      <c r="AR157" s="75"/>
      <c r="AS157" s="14"/>
      <c r="AT157" s="14"/>
      <c r="AU157" s="14"/>
      <c r="AV157" s="14"/>
      <c r="AW157" s="19"/>
      <c r="AY157" s="75"/>
      <c r="AZ157" s="75"/>
      <c r="BA157" s="14"/>
      <c r="BB157" s="14"/>
      <c r="BC157" s="14"/>
      <c r="BD157" s="14"/>
      <c r="BE157" s="19"/>
      <c r="BG157" s="75"/>
      <c r="BH157" s="75"/>
      <c r="BI157" s="14"/>
      <c r="BJ157" s="14"/>
      <c r="BK157" s="14"/>
      <c r="BL157" s="14"/>
      <c r="BM157" s="19"/>
      <c r="BO157" s="75"/>
      <c r="BP157" s="75"/>
      <c r="BQ157" s="14"/>
      <c r="BR157" s="14"/>
      <c r="BS157" s="14"/>
      <c r="BT157" s="14"/>
      <c r="BU157" s="19"/>
      <c r="BW157" s="75"/>
      <c r="BX157" s="75"/>
      <c r="BY157" s="14"/>
      <c r="BZ157" s="14"/>
      <c r="CA157" s="14"/>
      <c r="CB157" s="14"/>
      <c r="CC157" s="19"/>
      <c r="CE157" s="75"/>
      <c r="CF157" s="75"/>
      <c r="CG157" s="14"/>
      <c r="CH157" s="14"/>
      <c r="CI157" s="14"/>
      <c r="CJ157" s="14"/>
      <c r="CK157" s="19"/>
      <c r="CM157" s="75"/>
      <c r="CN157" s="75"/>
      <c r="CO157" s="14"/>
      <c r="CP157" s="14"/>
      <c r="CQ157" s="14"/>
      <c r="CR157" s="14"/>
      <c r="CS157" s="19"/>
      <c r="CU157" s="75"/>
      <c r="CV157" s="75"/>
      <c r="CW157" s="14"/>
      <c r="CX157" s="14"/>
      <c r="CY157" s="14"/>
      <c r="CZ157" s="14"/>
      <c r="DA157" s="19"/>
      <c r="DC157" s="75"/>
      <c r="DD157" s="75"/>
      <c r="DE157" s="14"/>
      <c r="DF157" s="14"/>
      <c r="DG157" s="14"/>
      <c r="DH157" s="14"/>
      <c r="DI157" s="19"/>
      <c r="DK157" s="75"/>
      <c r="DL157" s="75"/>
      <c r="DM157" s="14"/>
      <c r="DN157" s="14"/>
      <c r="DO157" s="14"/>
      <c r="DP157" s="14"/>
      <c r="DQ157" s="19"/>
      <c r="DS157" s="75"/>
      <c r="DT157" s="75"/>
      <c r="DU157" s="14"/>
      <c r="DV157" s="14"/>
      <c r="DW157" s="14"/>
      <c r="DX157" s="14"/>
      <c r="DY157" s="19"/>
      <c r="EA157" s="75"/>
      <c r="EB157" s="75"/>
      <c r="EC157" s="14"/>
      <c r="ED157" s="14"/>
      <c r="EE157" s="14"/>
      <c r="EF157" s="14"/>
      <c r="EG157" s="19"/>
      <c r="EI157" s="75"/>
      <c r="EJ157" s="75"/>
      <c r="EK157" s="14"/>
      <c r="EL157" s="14"/>
      <c r="EM157" s="14"/>
      <c r="EN157" s="14"/>
      <c r="EO157" s="19"/>
      <c r="EQ157" s="75"/>
      <c r="ER157" s="75"/>
      <c r="ES157" s="14"/>
      <c r="ET157" s="14"/>
      <c r="EU157" s="14"/>
      <c r="EV157" s="14"/>
      <c r="EW157" s="19"/>
      <c r="EY157" s="75"/>
      <c r="EZ157" s="75"/>
      <c r="FA157" s="14"/>
      <c r="FB157" s="14"/>
      <c r="FC157" s="14"/>
      <c r="FD157" s="14"/>
      <c r="FE157" s="19"/>
      <c r="FG157" s="75"/>
      <c r="FH157" s="75"/>
      <c r="FI157" s="14"/>
      <c r="FJ157" s="14"/>
      <c r="FK157" s="14"/>
      <c r="FL157" s="14"/>
      <c r="FM157" s="19"/>
      <c r="FO157" s="75"/>
      <c r="FP157" s="75"/>
      <c r="FQ157" s="14"/>
      <c r="FR157" s="14"/>
      <c r="FS157" s="14"/>
      <c r="FT157" s="14"/>
      <c r="FU157" s="19"/>
      <c r="FW157" s="75"/>
      <c r="FX157" s="75"/>
      <c r="FY157" s="14"/>
      <c r="FZ157" s="14"/>
      <c r="GA157" s="14"/>
      <c r="GB157" s="14"/>
      <c r="GC157" s="19"/>
      <c r="GE157" s="75"/>
      <c r="GF157" s="75"/>
      <c r="GG157" s="14"/>
      <c r="GH157" s="14"/>
      <c r="GI157" s="14"/>
      <c r="GJ157" s="14"/>
      <c r="GK157" s="19"/>
      <c r="GM157" s="75"/>
      <c r="GN157" s="75"/>
      <c r="GO157" s="14"/>
      <c r="GP157" s="14"/>
      <c r="GQ157" s="14"/>
      <c r="GR157" s="14"/>
      <c r="GS157" s="19"/>
      <c r="GU157" s="75"/>
      <c r="GV157" s="75"/>
      <c r="GW157" s="14"/>
      <c r="GX157" s="14"/>
      <c r="GY157" s="14"/>
      <c r="GZ157" s="14"/>
      <c r="HA157" s="19"/>
      <c r="HC157" s="75"/>
      <c r="HD157" s="75"/>
      <c r="HE157" s="14"/>
      <c r="HF157" s="14"/>
      <c r="HG157" s="14"/>
      <c r="HH157" s="14"/>
      <c r="HI157" s="19"/>
      <c r="HK157" s="75"/>
      <c r="HL157" s="75"/>
      <c r="HM157" s="14"/>
      <c r="HN157" s="14"/>
      <c r="HO157" s="14"/>
      <c r="HP157" s="14"/>
      <c r="HQ157" s="19"/>
      <c r="HS157" s="75"/>
      <c r="HT157" s="75"/>
      <c r="HU157" s="14"/>
      <c r="HV157" s="14"/>
      <c r="HW157" s="14"/>
      <c r="HX157" s="14"/>
      <c r="HY157" s="19"/>
      <c r="IA157" s="75"/>
      <c r="IB157" s="75"/>
      <c r="IC157" s="14"/>
      <c r="ID157" s="14"/>
      <c r="IE157" s="14"/>
      <c r="IF157" s="14"/>
      <c r="IG157" s="19"/>
      <c r="II157" s="75"/>
      <c r="IJ157" s="75"/>
      <c r="IK157" s="14"/>
      <c r="IL157" s="14"/>
      <c r="IM157" s="14"/>
      <c r="IN157" s="14"/>
    </row>
    <row r="158" spans="1:10" ht="28.5" customHeight="1">
      <c r="A158" s="206" t="s">
        <v>50</v>
      </c>
      <c r="B158" s="207"/>
      <c r="C158" s="207"/>
      <c r="D158" s="207"/>
      <c r="E158" s="207"/>
      <c r="F158" s="207"/>
      <c r="G158" s="207"/>
      <c r="H158" s="10"/>
      <c r="I158" s="3"/>
      <c r="J158" s="45"/>
    </row>
    <row r="159" spans="1:9" ht="12.75">
      <c r="A159" s="47">
        <v>1</v>
      </c>
      <c r="B159" s="73"/>
      <c r="C159" s="36" t="s">
        <v>145</v>
      </c>
      <c r="D159" s="36" t="s">
        <v>73</v>
      </c>
      <c r="E159" s="29" t="s">
        <v>73</v>
      </c>
      <c r="F159" s="29" t="s">
        <v>73</v>
      </c>
      <c r="G159" s="29" t="s">
        <v>73</v>
      </c>
      <c r="H159" s="74" t="s">
        <v>146</v>
      </c>
      <c r="I159" s="3"/>
    </row>
    <row r="160" spans="1:9" ht="12.75">
      <c r="A160" s="47"/>
      <c r="B160" s="73"/>
      <c r="C160" s="36"/>
      <c r="D160" s="36"/>
      <c r="E160" s="36"/>
      <c r="F160" s="36"/>
      <c r="G160" s="36"/>
      <c r="H160" s="72"/>
      <c r="I160" s="3"/>
    </row>
    <row r="161" spans="1:9" ht="15">
      <c r="A161" s="194" t="s">
        <v>10</v>
      </c>
      <c r="B161" s="195"/>
      <c r="C161" s="195"/>
      <c r="D161" s="195"/>
      <c r="E161" s="195"/>
      <c r="F161" s="195"/>
      <c r="G161" s="195"/>
      <c r="H161" s="195"/>
      <c r="I161" s="3"/>
    </row>
    <row r="162" spans="1:9" ht="15">
      <c r="A162" s="194" t="s">
        <v>11</v>
      </c>
      <c r="B162" s="195"/>
      <c r="C162" s="195"/>
      <c r="D162" s="195"/>
      <c r="E162" s="195"/>
      <c r="F162" s="195"/>
      <c r="G162" s="195"/>
      <c r="H162" s="195"/>
      <c r="I162" s="3"/>
    </row>
    <row r="163" spans="1:9" ht="15">
      <c r="A163" s="32">
        <v>1</v>
      </c>
      <c r="B163" s="116" t="s">
        <v>271</v>
      </c>
      <c r="C163" s="117"/>
      <c r="D163" s="3"/>
      <c r="E163" s="36"/>
      <c r="F163" s="36"/>
      <c r="G163" s="36"/>
      <c r="H163" s="43"/>
      <c r="I163" s="3"/>
    </row>
    <row r="164" spans="1:9" ht="12.75">
      <c r="A164" s="35">
        <v>1</v>
      </c>
      <c r="B164" s="119" t="s">
        <v>272</v>
      </c>
      <c r="C164" s="117" t="s">
        <v>52</v>
      </c>
      <c r="D164" s="117">
        <v>9000</v>
      </c>
      <c r="E164" s="117">
        <v>2</v>
      </c>
      <c r="F164" s="134">
        <v>0.111</v>
      </c>
      <c r="G164" s="63">
        <f aca="true" t="shared" si="6" ref="G164:G220">D164*E164*F164</f>
        <v>1998</v>
      </c>
      <c r="H164" s="84">
        <f>ROUND(919954/39055.081*G164,2)</f>
        <v>47063.48</v>
      </c>
      <c r="I164" s="3"/>
    </row>
    <row r="165" spans="1:9" ht="12.75">
      <c r="A165" s="35">
        <v>2</v>
      </c>
      <c r="B165" s="119" t="s">
        <v>273</v>
      </c>
      <c r="C165" s="117" t="s">
        <v>52</v>
      </c>
      <c r="D165" s="117">
        <v>9000</v>
      </c>
      <c r="E165" s="117">
        <v>1</v>
      </c>
      <c r="F165" s="134">
        <v>0.042</v>
      </c>
      <c r="G165" s="63">
        <f t="shared" si="6"/>
        <v>378</v>
      </c>
      <c r="H165" s="84">
        <f aca="true" t="shared" si="7" ref="H165:H220">ROUND(919954/39055.081*G165,2)</f>
        <v>8903.9</v>
      </c>
      <c r="I165" s="3"/>
    </row>
    <row r="166" spans="1:9" ht="12.75">
      <c r="A166" s="35">
        <v>3</v>
      </c>
      <c r="B166" s="120" t="s">
        <v>274</v>
      </c>
      <c r="C166" s="117" t="s">
        <v>52</v>
      </c>
      <c r="D166" s="117">
        <v>9000</v>
      </c>
      <c r="E166" s="117">
        <v>1</v>
      </c>
      <c r="F166" s="134">
        <v>0.143</v>
      </c>
      <c r="G166" s="63">
        <f t="shared" si="6"/>
        <v>1287</v>
      </c>
      <c r="H166" s="84">
        <f t="shared" si="7"/>
        <v>30315.67</v>
      </c>
      <c r="I166" s="3"/>
    </row>
    <row r="167" spans="1:9" ht="12.75">
      <c r="A167" s="35">
        <v>4</v>
      </c>
      <c r="B167" s="120" t="s">
        <v>69</v>
      </c>
      <c r="C167" s="117" t="s">
        <v>58</v>
      </c>
      <c r="D167" s="117">
        <v>1000</v>
      </c>
      <c r="E167" s="117">
        <v>1</v>
      </c>
      <c r="F167" s="133">
        <v>0.67</v>
      </c>
      <c r="G167" s="63">
        <f t="shared" si="6"/>
        <v>670</v>
      </c>
      <c r="H167" s="84">
        <f t="shared" si="7"/>
        <v>15782.05</v>
      </c>
      <c r="I167" s="3"/>
    </row>
    <row r="168" spans="1:9" ht="15">
      <c r="A168" s="2">
        <v>2</v>
      </c>
      <c r="B168" s="116" t="s">
        <v>275</v>
      </c>
      <c r="C168" s="117"/>
      <c r="D168" s="117"/>
      <c r="E168" s="117"/>
      <c r="F168" s="117"/>
      <c r="G168" s="63">
        <f t="shared" si="6"/>
        <v>0</v>
      </c>
      <c r="H168" s="84">
        <f t="shared" si="7"/>
        <v>0</v>
      </c>
      <c r="I168" s="3"/>
    </row>
    <row r="169" spans="1:9" ht="14.25">
      <c r="A169" s="35">
        <v>1</v>
      </c>
      <c r="B169" s="123" t="s">
        <v>276</v>
      </c>
      <c r="C169" s="117"/>
      <c r="D169" s="131"/>
      <c r="E169" s="131"/>
      <c r="F169" s="117"/>
      <c r="G169" s="63">
        <f t="shared" si="6"/>
        <v>0</v>
      </c>
      <c r="H169" s="84">
        <f t="shared" si="7"/>
        <v>0</v>
      </c>
      <c r="I169" s="3"/>
    </row>
    <row r="170" spans="1:9" ht="14.25">
      <c r="A170" s="44">
        <v>2</v>
      </c>
      <c r="B170" s="119" t="s">
        <v>62</v>
      </c>
      <c r="C170" s="117" t="s">
        <v>42</v>
      </c>
      <c r="D170" s="131">
        <f>9000/100</f>
        <v>90</v>
      </c>
      <c r="E170" s="131">
        <v>1</v>
      </c>
      <c r="F170" s="117">
        <v>3.448</v>
      </c>
      <c r="G170" s="63">
        <f t="shared" si="6"/>
        <v>310.32</v>
      </c>
      <c r="H170" s="84">
        <f t="shared" si="7"/>
        <v>7309.68</v>
      </c>
      <c r="I170" s="3"/>
    </row>
    <row r="171" spans="1:9" ht="14.25">
      <c r="A171" s="44">
        <v>3</v>
      </c>
      <c r="B171" s="118" t="s">
        <v>63</v>
      </c>
      <c r="C171" s="117" t="s">
        <v>42</v>
      </c>
      <c r="D171" s="131">
        <f>9851/100</f>
        <v>98.51</v>
      </c>
      <c r="E171" s="131">
        <v>3</v>
      </c>
      <c r="F171" s="117">
        <v>6.667</v>
      </c>
      <c r="G171" s="63">
        <f t="shared" si="6"/>
        <v>1970.29851</v>
      </c>
      <c r="H171" s="84">
        <f t="shared" si="7"/>
        <v>46410.96</v>
      </c>
      <c r="I171" s="3"/>
    </row>
    <row r="172" spans="1:9" ht="14.25">
      <c r="A172" s="168">
        <v>4</v>
      </c>
      <c r="B172" s="119" t="s">
        <v>64</v>
      </c>
      <c r="C172" s="117" t="s">
        <v>42</v>
      </c>
      <c r="D172" s="131">
        <f>1500/100</f>
        <v>15</v>
      </c>
      <c r="E172" s="131">
        <v>10</v>
      </c>
      <c r="F172" s="117">
        <v>0.273</v>
      </c>
      <c r="G172" s="63">
        <f t="shared" si="6"/>
        <v>40.95</v>
      </c>
      <c r="H172" s="84">
        <f t="shared" si="7"/>
        <v>964.59</v>
      </c>
      <c r="I172" s="3"/>
    </row>
    <row r="173" spans="1:9" ht="14.25">
      <c r="A173" s="32">
        <v>3</v>
      </c>
      <c r="B173" s="121" t="s">
        <v>277</v>
      </c>
      <c r="C173" s="117"/>
      <c r="D173" s="131"/>
      <c r="E173" s="131"/>
      <c r="F173" s="117"/>
      <c r="G173" s="63">
        <f t="shared" si="6"/>
        <v>0</v>
      </c>
      <c r="H173" s="84">
        <f t="shared" si="7"/>
        <v>0</v>
      </c>
      <c r="I173" s="29"/>
    </row>
    <row r="174" spans="1:9" ht="14.25">
      <c r="A174" s="35">
        <v>1</v>
      </c>
      <c r="B174" s="119" t="s">
        <v>278</v>
      </c>
      <c r="C174" s="117" t="s">
        <v>52</v>
      </c>
      <c r="D174" s="131">
        <v>2500</v>
      </c>
      <c r="E174" s="131">
        <v>3</v>
      </c>
      <c r="F174" s="117">
        <v>0.12</v>
      </c>
      <c r="G174" s="63">
        <f t="shared" si="6"/>
        <v>900</v>
      </c>
      <c r="H174" s="84">
        <f t="shared" si="7"/>
        <v>21199.77</v>
      </c>
      <c r="I174" s="3"/>
    </row>
    <row r="175" spans="1:9" ht="14.25">
      <c r="A175" s="44">
        <v>2</v>
      </c>
      <c r="B175" s="119" t="s">
        <v>279</v>
      </c>
      <c r="C175" s="117" t="s">
        <v>52</v>
      </c>
      <c r="D175" s="131">
        <v>9488</v>
      </c>
      <c r="E175" s="131">
        <v>1</v>
      </c>
      <c r="F175" s="117">
        <v>0.099</v>
      </c>
      <c r="G175" s="63">
        <f t="shared" si="6"/>
        <v>939.312</v>
      </c>
      <c r="H175" s="84">
        <f t="shared" si="7"/>
        <v>22125.77</v>
      </c>
      <c r="I175" s="3"/>
    </row>
    <row r="176" spans="1:9" ht="14.25">
      <c r="A176" s="35">
        <v>3</v>
      </c>
      <c r="B176" s="118" t="s">
        <v>53</v>
      </c>
      <c r="C176" s="117" t="s">
        <v>52</v>
      </c>
      <c r="D176" s="131">
        <v>1000</v>
      </c>
      <c r="E176" s="131">
        <v>3</v>
      </c>
      <c r="F176" s="117">
        <v>0.062</v>
      </c>
      <c r="G176" s="63">
        <f t="shared" si="6"/>
        <v>186</v>
      </c>
      <c r="H176" s="84">
        <f t="shared" si="7"/>
        <v>4381.29</v>
      </c>
      <c r="I176" s="3"/>
    </row>
    <row r="177" spans="1:9" ht="14.25">
      <c r="A177" s="35">
        <v>4</v>
      </c>
      <c r="B177" s="118" t="s">
        <v>280</v>
      </c>
      <c r="C177" s="117" t="s">
        <v>52</v>
      </c>
      <c r="D177" s="131">
        <v>10000</v>
      </c>
      <c r="E177" s="131">
        <v>3</v>
      </c>
      <c r="F177" s="117">
        <v>0.048</v>
      </c>
      <c r="G177" s="63">
        <f t="shared" si="6"/>
        <v>1440</v>
      </c>
      <c r="H177" s="84">
        <f t="shared" si="7"/>
        <v>33919.63</v>
      </c>
      <c r="I177" s="3"/>
    </row>
    <row r="178" spans="1:9" ht="14.25">
      <c r="A178" s="44">
        <v>5</v>
      </c>
      <c r="B178" s="122" t="s">
        <v>281</v>
      </c>
      <c r="C178" s="117" t="s">
        <v>51</v>
      </c>
      <c r="D178" s="131">
        <v>50000</v>
      </c>
      <c r="E178" s="131">
        <v>1</v>
      </c>
      <c r="F178" s="117">
        <v>0.056</v>
      </c>
      <c r="G178" s="63">
        <f t="shared" si="6"/>
        <v>2800</v>
      </c>
      <c r="H178" s="84">
        <f t="shared" si="7"/>
        <v>65954.83</v>
      </c>
      <c r="I178" s="3"/>
    </row>
    <row r="179" spans="1:9" ht="14.25">
      <c r="A179" s="35">
        <v>6</v>
      </c>
      <c r="B179" s="119" t="s">
        <v>57</v>
      </c>
      <c r="C179" s="117" t="s">
        <v>51</v>
      </c>
      <c r="D179" s="131">
        <v>2500</v>
      </c>
      <c r="E179" s="131">
        <v>1</v>
      </c>
      <c r="F179" s="117">
        <v>0.056</v>
      </c>
      <c r="G179" s="63">
        <f t="shared" si="6"/>
        <v>140</v>
      </c>
      <c r="H179" s="84">
        <f t="shared" si="7"/>
        <v>3297.74</v>
      </c>
      <c r="I179" s="3"/>
    </row>
    <row r="180" spans="1:9" ht="14.25">
      <c r="A180" s="35">
        <v>7</v>
      </c>
      <c r="B180" s="119" t="s">
        <v>282</v>
      </c>
      <c r="C180" s="117" t="s">
        <v>58</v>
      </c>
      <c r="D180" s="131">
        <v>30000</v>
      </c>
      <c r="E180" s="131">
        <v>1</v>
      </c>
      <c r="F180" s="117">
        <v>0.028</v>
      </c>
      <c r="G180" s="63">
        <f t="shared" si="6"/>
        <v>840</v>
      </c>
      <c r="H180" s="84">
        <f t="shared" si="7"/>
        <v>19786.45</v>
      </c>
      <c r="I180" s="3"/>
    </row>
    <row r="181" spans="1:9" ht="14.25">
      <c r="A181" s="44">
        <v>8</v>
      </c>
      <c r="B181" s="119" t="s">
        <v>56</v>
      </c>
      <c r="C181" s="117" t="s">
        <v>51</v>
      </c>
      <c r="D181" s="131">
        <v>2500</v>
      </c>
      <c r="E181" s="131">
        <v>1</v>
      </c>
      <c r="F181" s="117">
        <v>0.036</v>
      </c>
      <c r="G181" s="63">
        <f t="shared" si="6"/>
        <v>90</v>
      </c>
      <c r="H181" s="84">
        <f t="shared" si="7"/>
        <v>2119.98</v>
      </c>
      <c r="I181" s="3"/>
    </row>
    <row r="182" spans="1:9" ht="14.25">
      <c r="A182" s="35">
        <v>9</v>
      </c>
      <c r="B182" s="119" t="s">
        <v>283</v>
      </c>
      <c r="C182" s="117" t="s">
        <v>58</v>
      </c>
      <c r="D182" s="131">
        <v>30000</v>
      </c>
      <c r="E182" s="131">
        <v>1</v>
      </c>
      <c r="F182" s="117">
        <v>0.026</v>
      </c>
      <c r="G182" s="63">
        <f t="shared" si="6"/>
        <v>780</v>
      </c>
      <c r="H182" s="84">
        <f t="shared" si="7"/>
        <v>18373.13</v>
      </c>
      <c r="I182" s="3"/>
    </row>
    <row r="183" spans="1:9" ht="14.25">
      <c r="A183" s="35">
        <v>10</v>
      </c>
      <c r="B183" s="119" t="s">
        <v>284</v>
      </c>
      <c r="C183" s="117" t="s">
        <v>58</v>
      </c>
      <c r="D183" s="131">
        <v>100</v>
      </c>
      <c r="E183" s="131">
        <v>1</v>
      </c>
      <c r="F183" s="117">
        <v>0.028</v>
      </c>
      <c r="G183" s="63">
        <f t="shared" si="6"/>
        <v>2.8000000000000003</v>
      </c>
      <c r="H183" s="84">
        <f t="shared" si="7"/>
        <v>65.95</v>
      </c>
      <c r="I183" s="3"/>
    </row>
    <row r="184" spans="1:9" ht="14.25">
      <c r="A184" s="44">
        <v>11</v>
      </c>
      <c r="B184" s="119" t="s">
        <v>285</v>
      </c>
      <c r="C184" s="117" t="s">
        <v>58</v>
      </c>
      <c r="D184" s="131">
        <v>100</v>
      </c>
      <c r="E184" s="131">
        <v>1</v>
      </c>
      <c r="F184" s="117">
        <v>0.007</v>
      </c>
      <c r="G184" s="63">
        <f t="shared" si="6"/>
        <v>0.7000000000000001</v>
      </c>
      <c r="H184" s="84">
        <f t="shared" si="7"/>
        <v>16.49</v>
      </c>
      <c r="I184" s="3"/>
    </row>
    <row r="185" spans="1:9" ht="14.25">
      <c r="A185" s="35">
        <v>12</v>
      </c>
      <c r="B185" s="119" t="s">
        <v>54</v>
      </c>
      <c r="C185" s="117" t="s">
        <v>51</v>
      </c>
      <c r="D185" s="131">
        <v>1000</v>
      </c>
      <c r="E185" s="131">
        <v>4</v>
      </c>
      <c r="F185" s="117">
        <v>0.04</v>
      </c>
      <c r="G185" s="63">
        <f t="shared" si="6"/>
        <v>160</v>
      </c>
      <c r="H185" s="84">
        <f t="shared" si="7"/>
        <v>3768.85</v>
      </c>
      <c r="I185" s="3"/>
    </row>
    <row r="186" spans="1:9" ht="14.25">
      <c r="A186" s="35">
        <v>13</v>
      </c>
      <c r="B186" s="119" t="s">
        <v>286</v>
      </c>
      <c r="C186" s="117" t="s">
        <v>51</v>
      </c>
      <c r="D186" s="131">
        <v>100</v>
      </c>
      <c r="E186" s="131">
        <v>1</v>
      </c>
      <c r="F186" s="117">
        <v>0.042</v>
      </c>
      <c r="G186" s="63">
        <f t="shared" si="6"/>
        <v>4.2</v>
      </c>
      <c r="H186" s="84">
        <f t="shared" si="7"/>
        <v>98.93</v>
      </c>
      <c r="I186" s="3"/>
    </row>
    <row r="187" spans="1:9" ht="14.25">
      <c r="A187" s="44">
        <v>14</v>
      </c>
      <c r="B187" s="119" t="s">
        <v>55</v>
      </c>
      <c r="C187" s="117" t="s">
        <v>51</v>
      </c>
      <c r="D187" s="131">
        <v>2500</v>
      </c>
      <c r="E187" s="131">
        <v>1</v>
      </c>
      <c r="F187" s="117">
        <v>0.03</v>
      </c>
      <c r="G187" s="63">
        <f t="shared" si="6"/>
        <v>75</v>
      </c>
      <c r="H187" s="84">
        <f t="shared" si="7"/>
        <v>1766.65</v>
      </c>
      <c r="I187" s="3"/>
    </row>
    <row r="188" spans="1:9" ht="14.25">
      <c r="A188" s="35">
        <v>15</v>
      </c>
      <c r="B188" s="119" t="s">
        <v>287</v>
      </c>
      <c r="C188" s="117" t="s">
        <v>51</v>
      </c>
      <c r="D188" s="131">
        <v>60000</v>
      </c>
      <c r="E188" s="131">
        <v>1</v>
      </c>
      <c r="F188" s="117">
        <v>0.013</v>
      </c>
      <c r="G188" s="63">
        <f t="shared" si="6"/>
        <v>780</v>
      </c>
      <c r="H188" s="84">
        <f t="shared" si="7"/>
        <v>18373.13</v>
      </c>
      <c r="I188" s="3"/>
    </row>
    <row r="189" spans="1:9" ht="14.25">
      <c r="A189" s="35">
        <v>16</v>
      </c>
      <c r="B189" s="118" t="s">
        <v>59</v>
      </c>
      <c r="C189" s="117" t="s">
        <v>47</v>
      </c>
      <c r="D189" s="131">
        <v>200</v>
      </c>
      <c r="E189" s="131">
        <v>1</v>
      </c>
      <c r="F189" s="117">
        <v>1</v>
      </c>
      <c r="G189" s="63">
        <f t="shared" si="6"/>
        <v>200</v>
      </c>
      <c r="H189" s="84">
        <f t="shared" si="7"/>
        <v>4711.06</v>
      </c>
      <c r="I189" s="3"/>
    </row>
    <row r="190" spans="1:9" ht="14.25">
      <c r="A190" s="44">
        <v>17</v>
      </c>
      <c r="B190" s="119" t="s">
        <v>71</v>
      </c>
      <c r="C190" s="117" t="s">
        <v>47</v>
      </c>
      <c r="D190" s="131">
        <v>50</v>
      </c>
      <c r="E190" s="131">
        <v>1</v>
      </c>
      <c r="F190" s="117">
        <v>1</v>
      </c>
      <c r="G190" s="63">
        <f t="shared" si="6"/>
        <v>50</v>
      </c>
      <c r="H190" s="84">
        <f t="shared" si="7"/>
        <v>1177.76</v>
      </c>
      <c r="I190" s="3"/>
    </row>
    <row r="191" spans="1:9" ht="14.25">
      <c r="A191" s="35">
        <v>18</v>
      </c>
      <c r="B191" s="119" t="s">
        <v>288</v>
      </c>
      <c r="C191" s="117" t="s">
        <v>47</v>
      </c>
      <c r="D191" s="131">
        <v>240</v>
      </c>
      <c r="E191" s="131">
        <v>4</v>
      </c>
      <c r="F191" s="117">
        <v>1</v>
      </c>
      <c r="G191" s="63">
        <f t="shared" si="6"/>
        <v>960</v>
      </c>
      <c r="H191" s="84">
        <f t="shared" si="7"/>
        <v>22613.08</v>
      </c>
      <c r="I191" s="3"/>
    </row>
    <row r="192" spans="1:9" ht="14.25">
      <c r="A192" s="32">
        <v>4</v>
      </c>
      <c r="B192" s="121" t="s">
        <v>289</v>
      </c>
      <c r="C192" s="117"/>
      <c r="D192" s="131"/>
      <c r="E192" s="131"/>
      <c r="F192" s="117"/>
      <c r="G192" s="63">
        <f t="shared" si="6"/>
        <v>0</v>
      </c>
      <c r="H192" s="84">
        <f t="shared" si="7"/>
        <v>0</v>
      </c>
      <c r="I192" s="3"/>
    </row>
    <row r="193" spans="1:9" ht="14.25">
      <c r="A193" s="35">
        <v>1</v>
      </c>
      <c r="B193" s="119" t="s">
        <v>61</v>
      </c>
      <c r="C193" s="117" t="s">
        <v>49</v>
      </c>
      <c r="D193" s="131">
        <v>15000</v>
      </c>
      <c r="E193" s="131">
        <v>2</v>
      </c>
      <c r="F193" s="117">
        <v>0.156</v>
      </c>
      <c r="G193" s="63">
        <f t="shared" si="6"/>
        <v>4680</v>
      </c>
      <c r="H193" s="84">
        <f t="shared" si="7"/>
        <v>110238.79</v>
      </c>
      <c r="I193" s="29"/>
    </row>
    <row r="194" spans="1:9" ht="25.5">
      <c r="A194" s="35">
        <v>2</v>
      </c>
      <c r="B194" s="118" t="s">
        <v>290</v>
      </c>
      <c r="C194" s="117" t="s">
        <v>49</v>
      </c>
      <c r="D194" s="132">
        <v>1000</v>
      </c>
      <c r="E194" s="131">
        <v>1</v>
      </c>
      <c r="F194" s="117">
        <v>0.12</v>
      </c>
      <c r="G194" s="63">
        <f t="shared" si="6"/>
        <v>120</v>
      </c>
      <c r="H194" s="84">
        <f t="shared" si="7"/>
        <v>2826.64</v>
      </c>
      <c r="I194" s="29"/>
    </row>
    <row r="195" spans="1:9" ht="25.5">
      <c r="A195" s="35">
        <v>3</v>
      </c>
      <c r="B195" s="118" t="s">
        <v>291</v>
      </c>
      <c r="C195" s="117" t="s">
        <v>49</v>
      </c>
      <c r="D195" s="132">
        <v>20000</v>
      </c>
      <c r="E195" s="131">
        <v>2</v>
      </c>
      <c r="F195" s="117">
        <v>0.056</v>
      </c>
      <c r="G195" s="63">
        <f t="shared" si="6"/>
        <v>2240</v>
      </c>
      <c r="H195" s="84">
        <f t="shared" si="7"/>
        <v>52763.86</v>
      </c>
      <c r="I195" s="3"/>
    </row>
    <row r="196" spans="1:9" ht="14.25">
      <c r="A196" s="35">
        <v>4</v>
      </c>
      <c r="B196" s="119" t="s">
        <v>292</v>
      </c>
      <c r="C196" s="117" t="s">
        <v>52</v>
      </c>
      <c r="D196" s="132">
        <v>10000</v>
      </c>
      <c r="E196" s="131">
        <v>2</v>
      </c>
      <c r="F196" s="117">
        <v>0.05</v>
      </c>
      <c r="G196" s="63">
        <f t="shared" si="6"/>
        <v>1000</v>
      </c>
      <c r="H196" s="84">
        <f t="shared" si="7"/>
        <v>23555.3</v>
      </c>
      <c r="I196" s="3"/>
    </row>
    <row r="197" spans="1:9" ht="14.25">
      <c r="A197" s="32">
        <v>5</v>
      </c>
      <c r="B197" s="124" t="s">
        <v>293</v>
      </c>
      <c r="C197" s="117"/>
      <c r="D197" s="131"/>
      <c r="E197" s="131"/>
      <c r="F197" s="117"/>
      <c r="G197" s="63">
        <f t="shared" si="6"/>
        <v>0</v>
      </c>
      <c r="H197" s="84">
        <f t="shared" si="7"/>
        <v>0</v>
      </c>
      <c r="I197" s="29"/>
    </row>
    <row r="198" spans="1:9" ht="12.75">
      <c r="A198" s="35">
        <v>1</v>
      </c>
      <c r="B198" s="119" t="s">
        <v>294</v>
      </c>
      <c r="C198" s="125" t="s">
        <v>295</v>
      </c>
      <c r="D198" s="117">
        <v>25</v>
      </c>
      <c r="E198" s="117">
        <v>1</v>
      </c>
      <c r="F198" s="135">
        <v>2</v>
      </c>
      <c r="G198" s="63">
        <f t="shared" si="6"/>
        <v>50</v>
      </c>
      <c r="H198" s="84">
        <f t="shared" si="7"/>
        <v>1177.76</v>
      </c>
      <c r="I198" s="3"/>
    </row>
    <row r="199" spans="1:9" ht="12.75">
      <c r="A199" s="32">
        <v>6</v>
      </c>
      <c r="B199" s="124" t="s">
        <v>296</v>
      </c>
      <c r="C199" s="126"/>
      <c r="D199" s="117"/>
      <c r="E199" s="117"/>
      <c r="F199" s="135"/>
      <c r="G199" s="63">
        <f t="shared" si="6"/>
        <v>0</v>
      </c>
      <c r="H199" s="84">
        <f t="shared" si="7"/>
        <v>0</v>
      </c>
      <c r="I199" s="3"/>
    </row>
    <row r="200" spans="1:9" ht="25.5">
      <c r="A200" s="35">
        <v>1</v>
      </c>
      <c r="B200" s="127" t="s">
        <v>297</v>
      </c>
      <c r="C200" s="125" t="s">
        <v>60</v>
      </c>
      <c r="D200" s="117">
        <v>10</v>
      </c>
      <c r="E200" s="131">
        <v>1</v>
      </c>
      <c r="F200" s="136">
        <v>12.5</v>
      </c>
      <c r="G200" s="63">
        <f t="shared" si="6"/>
        <v>125</v>
      </c>
      <c r="H200" s="84">
        <f t="shared" si="7"/>
        <v>2944.41</v>
      </c>
      <c r="I200" s="3"/>
    </row>
    <row r="201" spans="1:9" ht="12.75">
      <c r="A201" s="32">
        <v>7</v>
      </c>
      <c r="B201" s="124" t="s">
        <v>298</v>
      </c>
      <c r="C201" s="119"/>
      <c r="D201" s="117"/>
      <c r="E201" s="117"/>
      <c r="F201" s="119"/>
      <c r="G201" s="63">
        <f t="shared" si="6"/>
        <v>0</v>
      </c>
      <c r="H201" s="84">
        <f t="shared" si="7"/>
        <v>0</v>
      </c>
      <c r="I201" s="3"/>
    </row>
    <row r="202" spans="1:9" ht="12.75">
      <c r="A202" s="35">
        <v>1</v>
      </c>
      <c r="B202" s="119" t="s">
        <v>299</v>
      </c>
      <c r="C202" s="117" t="s">
        <v>58</v>
      </c>
      <c r="D202" s="117">
        <v>100</v>
      </c>
      <c r="E202" s="117">
        <v>1</v>
      </c>
      <c r="F202" s="117">
        <v>19.2</v>
      </c>
      <c r="G202" s="63">
        <f t="shared" si="6"/>
        <v>1920</v>
      </c>
      <c r="H202" s="84">
        <f t="shared" si="7"/>
        <v>45226.17</v>
      </c>
      <c r="I202" s="3"/>
    </row>
    <row r="203" spans="1:9" ht="12.75">
      <c r="A203" s="32">
        <v>8</v>
      </c>
      <c r="B203" s="124" t="s">
        <v>300</v>
      </c>
      <c r="C203" s="119"/>
      <c r="D203" s="119"/>
      <c r="E203" s="119"/>
      <c r="F203" s="119"/>
      <c r="G203" s="63">
        <f t="shared" si="6"/>
        <v>0</v>
      </c>
      <c r="H203" s="84">
        <f t="shared" si="7"/>
        <v>0</v>
      </c>
      <c r="I203" s="3"/>
    </row>
    <row r="204" spans="1:9" ht="12.75">
      <c r="A204" s="35">
        <v>1</v>
      </c>
      <c r="B204" s="119" t="s">
        <v>301</v>
      </c>
      <c r="C204" s="117" t="s">
        <v>60</v>
      </c>
      <c r="D204" s="117">
        <v>50</v>
      </c>
      <c r="E204" s="117">
        <v>1</v>
      </c>
      <c r="F204" s="117">
        <v>0.585</v>
      </c>
      <c r="G204" s="63">
        <f t="shared" si="6"/>
        <v>29.25</v>
      </c>
      <c r="H204" s="84">
        <f t="shared" si="7"/>
        <v>688.99</v>
      </c>
      <c r="I204" s="3"/>
    </row>
    <row r="205" spans="1:9" ht="12.75">
      <c r="A205" s="35">
        <v>2</v>
      </c>
      <c r="B205" s="119" t="s">
        <v>302</v>
      </c>
      <c r="C205" s="117" t="s">
        <v>60</v>
      </c>
      <c r="D205" s="117">
        <v>70</v>
      </c>
      <c r="E205" s="117">
        <v>1</v>
      </c>
      <c r="F205" s="117">
        <v>0.82</v>
      </c>
      <c r="G205" s="63">
        <f t="shared" si="6"/>
        <v>57.4</v>
      </c>
      <c r="H205" s="84">
        <f t="shared" si="7"/>
        <v>1352.07</v>
      </c>
      <c r="I205" s="3"/>
    </row>
    <row r="206" spans="1:9" ht="12.75">
      <c r="A206" s="35">
        <v>3</v>
      </c>
      <c r="B206" s="119" t="s">
        <v>70</v>
      </c>
      <c r="C206" s="117" t="s">
        <v>60</v>
      </c>
      <c r="D206" s="117">
        <v>50</v>
      </c>
      <c r="E206" s="117">
        <v>1</v>
      </c>
      <c r="F206" s="117">
        <v>1.111</v>
      </c>
      <c r="G206" s="63">
        <f t="shared" si="6"/>
        <v>55.55</v>
      </c>
      <c r="H206" s="84">
        <f t="shared" si="7"/>
        <v>1308.5</v>
      </c>
      <c r="I206" s="3"/>
    </row>
    <row r="207" spans="1:9" ht="15">
      <c r="A207" s="32">
        <v>9</v>
      </c>
      <c r="B207" s="128" t="s">
        <v>303</v>
      </c>
      <c r="C207" s="119"/>
      <c r="D207" s="119"/>
      <c r="E207" s="119"/>
      <c r="F207" s="119"/>
      <c r="G207" s="63">
        <f t="shared" si="6"/>
        <v>0</v>
      </c>
      <c r="H207" s="84">
        <f t="shared" si="7"/>
        <v>0</v>
      </c>
      <c r="I207" s="3"/>
    </row>
    <row r="208" spans="1:9" ht="12.75">
      <c r="A208" s="35">
        <v>1</v>
      </c>
      <c r="B208" s="129" t="s">
        <v>65</v>
      </c>
      <c r="C208" s="117" t="s">
        <v>304</v>
      </c>
      <c r="D208" s="117">
        <v>15200</v>
      </c>
      <c r="E208" s="117">
        <v>1</v>
      </c>
      <c r="F208" s="117">
        <v>0.02</v>
      </c>
      <c r="G208" s="63">
        <f t="shared" si="6"/>
        <v>304</v>
      </c>
      <c r="H208" s="84">
        <f t="shared" si="7"/>
        <v>7160.81</v>
      </c>
      <c r="I208" s="3"/>
    </row>
    <row r="209" spans="1:9" ht="25.5">
      <c r="A209" s="35">
        <v>2</v>
      </c>
      <c r="B209" s="118" t="s">
        <v>305</v>
      </c>
      <c r="C209" s="117" t="s">
        <v>52</v>
      </c>
      <c r="D209" s="117">
        <v>6245</v>
      </c>
      <c r="E209" s="117">
        <v>3</v>
      </c>
      <c r="F209" s="117">
        <v>0.071</v>
      </c>
      <c r="G209" s="63">
        <f t="shared" si="6"/>
        <v>1330.185</v>
      </c>
      <c r="H209" s="84">
        <f t="shared" si="7"/>
        <v>31332.9</v>
      </c>
      <c r="I209" s="3"/>
    </row>
    <row r="210" spans="1:9" ht="25.5">
      <c r="A210" s="35">
        <v>3</v>
      </c>
      <c r="B210" s="118" t="s">
        <v>306</v>
      </c>
      <c r="C210" s="117" t="s">
        <v>52</v>
      </c>
      <c r="D210" s="117">
        <v>3000</v>
      </c>
      <c r="E210" s="117">
        <v>2</v>
      </c>
      <c r="F210" s="117">
        <v>0.125</v>
      </c>
      <c r="G210" s="63">
        <f t="shared" si="6"/>
        <v>750</v>
      </c>
      <c r="H210" s="84">
        <f t="shared" si="7"/>
        <v>17666.47</v>
      </c>
      <c r="I210" s="3"/>
    </row>
    <row r="211" spans="1:9" ht="25.5">
      <c r="A211" s="35">
        <v>4</v>
      </c>
      <c r="B211" s="118" t="s">
        <v>307</v>
      </c>
      <c r="C211" s="117" t="s">
        <v>52</v>
      </c>
      <c r="D211" s="117">
        <v>6245</v>
      </c>
      <c r="E211" s="117">
        <v>1</v>
      </c>
      <c r="F211" s="117">
        <v>0.153</v>
      </c>
      <c r="G211" s="63">
        <f t="shared" si="6"/>
        <v>955.485</v>
      </c>
      <c r="H211" s="84">
        <f t="shared" si="7"/>
        <v>22506.73</v>
      </c>
      <c r="I211" s="3"/>
    </row>
    <row r="212" spans="1:9" ht="12.75">
      <c r="A212" s="32">
        <v>10</v>
      </c>
      <c r="B212" s="123" t="s">
        <v>308</v>
      </c>
      <c r="C212" s="119"/>
      <c r="D212" s="117"/>
      <c r="E212" s="119"/>
      <c r="F212" s="119"/>
      <c r="G212" s="63">
        <f t="shared" si="6"/>
        <v>0</v>
      </c>
      <c r="H212" s="84">
        <f t="shared" si="7"/>
        <v>0</v>
      </c>
      <c r="I212" s="3"/>
    </row>
    <row r="213" spans="1:9" ht="12.75">
      <c r="A213" s="35">
        <v>1</v>
      </c>
      <c r="B213" s="118" t="s">
        <v>66</v>
      </c>
      <c r="C213" s="117" t="s">
        <v>67</v>
      </c>
      <c r="D213" s="117">
        <v>20</v>
      </c>
      <c r="E213" s="117">
        <v>1</v>
      </c>
      <c r="F213" s="117">
        <v>7.111</v>
      </c>
      <c r="G213" s="63">
        <f t="shared" si="6"/>
        <v>142.22</v>
      </c>
      <c r="H213" s="84">
        <f t="shared" si="7"/>
        <v>3350.03</v>
      </c>
      <c r="I213" s="3"/>
    </row>
    <row r="214" spans="1:9" ht="12.75">
      <c r="A214" s="32">
        <v>11</v>
      </c>
      <c r="B214" s="123" t="s">
        <v>309</v>
      </c>
      <c r="C214" s="119"/>
      <c r="D214" s="119"/>
      <c r="E214" s="119"/>
      <c r="F214" s="119"/>
      <c r="G214" s="63">
        <f t="shared" si="6"/>
        <v>0</v>
      </c>
      <c r="H214" s="84">
        <f t="shared" si="7"/>
        <v>0</v>
      </c>
      <c r="I214" s="3"/>
    </row>
    <row r="215" spans="1:9" ht="12.75">
      <c r="A215" s="35">
        <v>1</v>
      </c>
      <c r="B215" s="118" t="s">
        <v>68</v>
      </c>
      <c r="C215" s="117" t="s">
        <v>67</v>
      </c>
      <c r="D215" s="117">
        <v>20</v>
      </c>
      <c r="E215" s="117">
        <v>1</v>
      </c>
      <c r="F215" s="117">
        <v>3.333</v>
      </c>
      <c r="G215" s="63">
        <f t="shared" si="6"/>
        <v>66.66</v>
      </c>
      <c r="H215" s="84">
        <f t="shared" si="7"/>
        <v>1570.2</v>
      </c>
      <c r="I215" s="3"/>
    </row>
    <row r="216" spans="1:9" ht="15">
      <c r="A216" s="32">
        <v>12</v>
      </c>
      <c r="B216" s="130" t="s">
        <v>310</v>
      </c>
      <c r="C216" s="119"/>
      <c r="D216" s="119"/>
      <c r="E216" s="119"/>
      <c r="F216" s="119"/>
      <c r="G216" s="63">
        <f t="shared" si="6"/>
        <v>0</v>
      </c>
      <c r="H216" s="84">
        <f t="shared" si="7"/>
        <v>0</v>
      </c>
      <c r="I216" s="3"/>
    </row>
    <row r="217" spans="1:9" ht="12.75">
      <c r="A217" s="35">
        <v>1</v>
      </c>
      <c r="B217" s="119" t="s">
        <v>311</v>
      </c>
      <c r="C217" s="117" t="s">
        <v>85</v>
      </c>
      <c r="D217" s="117">
        <v>2.5</v>
      </c>
      <c r="E217" s="117">
        <v>1</v>
      </c>
      <c r="F217" s="117">
        <v>1.8</v>
      </c>
      <c r="G217" s="63">
        <f t="shared" si="6"/>
        <v>4.5</v>
      </c>
      <c r="H217" s="84">
        <f t="shared" si="7"/>
        <v>106</v>
      </c>
      <c r="I217" s="3"/>
    </row>
    <row r="218" spans="1:9" ht="12.75">
      <c r="A218" s="35">
        <v>2</v>
      </c>
      <c r="B218" s="119" t="s">
        <v>312</v>
      </c>
      <c r="C218" s="117" t="s">
        <v>85</v>
      </c>
      <c r="D218" s="117">
        <v>2.5</v>
      </c>
      <c r="E218" s="117">
        <v>1</v>
      </c>
      <c r="F218" s="117">
        <v>0.9</v>
      </c>
      <c r="G218" s="63">
        <f t="shared" si="6"/>
        <v>2.25</v>
      </c>
      <c r="H218" s="84">
        <f t="shared" si="7"/>
        <v>53</v>
      </c>
      <c r="I218" s="3"/>
    </row>
    <row r="219" spans="1:9" ht="12.75">
      <c r="A219" s="32">
        <v>13</v>
      </c>
      <c r="B219" s="124" t="s">
        <v>313</v>
      </c>
      <c r="C219" s="119"/>
      <c r="D219" s="119"/>
      <c r="E219" s="119"/>
      <c r="F219" s="119"/>
      <c r="G219" s="63">
        <f t="shared" si="6"/>
        <v>0</v>
      </c>
      <c r="H219" s="84">
        <f t="shared" si="7"/>
        <v>0</v>
      </c>
      <c r="I219" s="3"/>
    </row>
    <row r="220" spans="1:9" ht="12.75">
      <c r="A220" s="35">
        <v>1</v>
      </c>
      <c r="B220" s="119" t="s">
        <v>314</v>
      </c>
      <c r="C220" s="117" t="s">
        <v>42</v>
      </c>
      <c r="D220" s="117">
        <f>200000/100</f>
        <v>2000</v>
      </c>
      <c r="E220" s="117">
        <v>5</v>
      </c>
      <c r="F220" s="117">
        <v>0.71</v>
      </c>
      <c r="G220" s="63">
        <f t="shared" si="6"/>
        <v>7100</v>
      </c>
      <c r="H220" s="84">
        <f t="shared" si="7"/>
        <v>167242.6</v>
      </c>
      <c r="I220" s="3"/>
    </row>
    <row r="221" spans="1:9" ht="15">
      <c r="A221" s="35"/>
      <c r="B221" s="5" t="s">
        <v>315</v>
      </c>
      <c r="C221" s="44"/>
      <c r="D221" s="44"/>
      <c r="E221" s="69"/>
      <c r="F221" s="37"/>
      <c r="G221" s="153">
        <f>SUM(G164:G220)</f>
        <v>37935.08051</v>
      </c>
      <c r="H221" s="30">
        <f>SUM(H164:H220)</f>
        <v>893572.05</v>
      </c>
      <c r="I221" s="3"/>
    </row>
    <row r="222" spans="1:9" ht="14.25">
      <c r="A222" s="32">
        <v>14</v>
      </c>
      <c r="B222" s="5" t="s">
        <v>317</v>
      </c>
      <c r="C222" s="35"/>
      <c r="D222" s="35"/>
      <c r="E222" s="69"/>
      <c r="F222" s="37"/>
      <c r="G222" s="29" t="s">
        <v>211</v>
      </c>
      <c r="H222" s="188"/>
      <c r="I222" s="3"/>
    </row>
    <row r="223" spans="1:9" ht="18" customHeight="1">
      <c r="A223" s="35">
        <v>1</v>
      </c>
      <c r="B223" s="3" t="s">
        <v>253</v>
      </c>
      <c r="C223" s="36" t="s">
        <v>211</v>
      </c>
      <c r="D223" s="35">
        <v>300</v>
      </c>
      <c r="E223" s="69">
        <v>1</v>
      </c>
      <c r="F223" s="37">
        <v>1</v>
      </c>
      <c r="G223" s="35">
        <v>300</v>
      </c>
      <c r="H223" s="84">
        <f aca="true" t="shared" si="8" ref="H223:H230">ROUND(919954/39055.081*G223,2)</f>
        <v>7066.59</v>
      </c>
      <c r="I223" s="3"/>
    </row>
    <row r="224" spans="1:9" ht="25.5">
      <c r="A224" s="35">
        <v>2</v>
      </c>
      <c r="B224" s="68" t="s">
        <v>240</v>
      </c>
      <c r="C224" s="36" t="s">
        <v>211</v>
      </c>
      <c r="D224" s="35">
        <v>400</v>
      </c>
      <c r="E224" s="69">
        <v>1</v>
      </c>
      <c r="F224" s="37">
        <v>1</v>
      </c>
      <c r="G224" s="35">
        <v>400</v>
      </c>
      <c r="H224" s="84">
        <f t="shared" si="8"/>
        <v>9422.12</v>
      </c>
      <c r="I224" s="3"/>
    </row>
    <row r="225" spans="1:9" ht="14.25">
      <c r="A225" s="35">
        <v>3</v>
      </c>
      <c r="B225" s="3" t="s">
        <v>197</v>
      </c>
      <c r="C225" s="36" t="s">
        <v>211</v>
      </c>
      <c r="D225" s="35">
        <v>150</v>
      </c>
      <c r="E225" s="69">
        <v>1</v>
      </c>
      <c r="F225" s="37">
        <v>1</v>
      </c>
      <c r="G225" s="35">
        <v>150</v>
      </c>
      <c r="H225" s="84">
        <f t="shared" si="8"/>
        <v>3533.29</v>
      </c>
      <c r="I225" s="3"/>
    </row>
    <row r="226" spans="1:9" ht="14.25">
      <c r="A226" s="35">
        <v>4</v>
      </c>
      <c r="B226" s="3" t="s">
        <v>229</v>
      </c>
      <c r="C226" s="36" t="s">
        <v>211</v>
      </c>
      <c r="D226" s="35">
        <v>40</v>
      </c>
      <c r="E226" s="69">
        <v>1</v>
      </c>
      <c r="F226" s="37">
        <v>1</v>
      </c>
      <c r="G226" s="35">
        <v>40</v>
      </c>
      <c r="H226" s="84">
        <f t="shared" si="8"/>
        <v>942.21</v>
      </c>
      <c r="I226" s="3"/>
    </row>
    <row r="227" spans="1:9" ht="14.25">
      <c r="A227" s="35">
        <v>5</v>
      </c>
      <c r="B227" s="3" t="s">
        <v>198</v>
      </c>
      <c r="C227" s="36" t="s">
        <v>211</v>
      </c>
      <c r="D227" s="35">
        <v>40</v>
      </c>
      <c r="E227" s="69">
        <v>1</v>
      </c>
      <c r="F227" s="37">
        <v>1</v>
      </c>
      <c r="G227" s="35">
        <v>40</v>
      </c>
      <c r="H227" s="84">
        <f t="shared" si="8"/>
        <v>942.21</v>
      </c>
      <c r="I227" s="3"/>
    </row>
    <row r="228" spans="1:9" ht="14.25">
      <c r="A228" s="35">
        <v>6</v>
      </c>
      <c r="B228" s="3" t="s">
        <v>254</v>
      </c>
      <c r="C228" s="36" t="s">
        <v>211</v>
      </c>
      <c r="D228" s="35">
        <v>30</v>
      </c>
      <c r="E228" s="69">
        <v>1</v>
      </c>
      <c r="F228" s="37">
        <v>1</v>
      </c>
      <c r="G228" s="35">
        <v>30</v>
      </c>
      <c r="H228" s="84">
        <f t="shared" si="8"/>
        <v>706.66</v>
      </c>
      <c r="I228" s="3"/>
    </row>
    <row r="229" spans="1:9" ht="14.25">
      <c r="A229" s="35">
        <v>7</v>
      </c>
      <c r="B229" s="3" t="s">
        <v>199</v>
      </c>
      <c r="C229" s="36" t="s">
        <v>211</v>
      </c>
      <c r="D229" s="35">
        <v>110</v>
      </c>
      <c r="E229" s="69">
        <v>1</v>
      </c>
      <c r="F229" s="37">
        <v>1</v>
      </c>
      <c r="G229" s="35">
        <v>110</v>
      </c>
      <c r="H229" s="84">
        <f t="shared" si="8"/>
        <v>2591.08</v>
      </c>
      <c r="I229" s="3"/>
    </row>
    <row r="230" spans="1:9" ht="14.25">
      <c r="A230" s="35">
        <v>8</v>
      </c>
      <c r="B230" s="3" t="s">
        <v>218</v>
      </c>
      <c r="C230" s="36" t="s">
        <v>211</v>
      </c>
      <c r="D230" s="35">
        <v>50</v>
      </c>
      <c r="E230" s="69">
        <v>1</v>
      </c>
      <c r="F230" s="37">
        <v>1</v>
      </c>
      <c r="G230" s="35">
        <v>50</v>
      </c>
      <c r="H230" s="84">
        <f t="shared" si="8"/>
        <v>1177.76</v>
      </c>
      <c r="I230" s="3"/>
    </row>
    <row r="231" spans="1:9" ht="14.25">
      <c r="A231" s="35"/>
      <c r="B231" s="2" t="s">
        <v>196</v>
      </c>
      <c r="C231" s="36"/>
      <c r="D231" s="35"/>
      <c r="E231" s="69"/>
      <c r="F231" s="37"/>
      <c r="G231" s="32">
        <f>SUM(G223:G230)</f>
        <v>1120</v>
      </c>
      <c r="H231" s="189">
        <f>SUM(H223:H230)</f>
        <v>26381.919999999995</v>
      </c>
      <c r="I231" s="3"/>
    </row>
    <row r="232" spans="1:9" ht="15">
      <c r="A232" s="35"/>
      <c r="B232" s="4" t="s">
        <v>360</v>
      </c>
      <c r="C232" s="36"/>
      <c r="D232" s="35"/>
      <c r="E232" s="69"/>
      <c r="F232" s="37"/>
      <c r="G232" s="172">
        <f>G221+G231</f>
        <v>39055.08051</v>
      </c>
      <c r="H232" s="180">
        <f>H221+H231</f>
        <v>919953.9700000001</v>
      </c>
      <c r="I232" s="3"/>
    </row>
    <row r="233" spans="1:9" ht="14.25">
      <c r="A233" s="35">
        <v>15</v>
      </c>
      <c r="B233" s="5" t="s">
        <v>316</v>
      </c>
      <c r="C233" s="44"/>
      <c r="D233" s="44"/>
      <c r="E233" s="69"/>
      <c r="F233" s="37"/>
      <c r="G233" s="54"/>
      <c r="H233" s="189"/>
      <c r="I233" s="3"/>
    </row>
    <row r="234" spans="1:9" ht="14.25">
      <c r="A234" s="35">
        <v>1</v>
      </c>
      <c r="B234" s="3" t="s">
        <v>339</v>
      </c>
      <c r="C234" s="35" t="s">
        <v>47</v>
      </c>
      <c r="D234" s="35">
        <v>2462</v>
      </c>
      <c r="E234" s="69">
        <v>1</v>
      </c>
      <c r="F234" s="37">
        <v>1</v>
      </c>
      <c r="G234" s="64">
        <f>D234*E234*F234</f>
        <v>2462</v>
      </c>
      <c r="H234" s="188">
        <v>53110</v>
      </c>
      <c r="I234" s="3" t="s">
        <v>420</v>
      </c>
    </row>
    <row r="235" spans="1:9" ht="14.25">
      <c r="A235" s="35">
        <v>2</v>
      </c>
      <c r="B235" s="3" t="s">
        <v>340</v>
      </c>
      <c r="C235" s="35" t="s">
        <v>47</v>
      </c>
      <c r="D235" s="35">
        <v>20</v>
      </c>
      <c r="E235" s="69">
        <v>1</v>
      </c>
      <c r="F235" s="37">
        <v>1</v>
      </c>
      <c r="G235" s="64">
        <f>D235*E235*F235</f>
        <v>20</v>
      </c>
      <c r="H235" s="188">
        <v>445</v>
      </c>
      <c r="I235" s="36">
        <v>651</v>
      </c>
    </row>
    <row r="236" spans="1:9" ht="14.25">
      <c r="A236" s="35">
        <v>3</v>
      </c>
      <c r="B236" s="3" t="s">
        <v>338</v>
      </c>
      <c r="C236" s="35" t="s">
        <v>47</v>
      </c>
      <c r="D236" s="35">
        <v>861</v>
      </c>
      <c r="E236" s="69">
        <v>1</v>
      </c>
      <c r="F236" s="37">
        <v>1</v>
      </c>
      <c r="G236" s="64">
        <f aca="true" t="shared" si="9" ref="G236:G241">D236*E236*F236</f>
        <v>861</v>
      </c>
      <c r="H236" s="188">
        <v>19660</v>
      </c>
      <c r="I236" s="35">
        <v>650</v>
      </c>
    </row>
    <row r="237" spans="1:9" ht="14.25">
      <c r="A237" s="35">
        <v>4</v>
      </c>
      <c r="B237" s="3" t="s">
        <v>336</v>
      </c>
      <c r="C237" s="35" t="s">
        <v>47</v>
      </c>
      <c r="D237" s="35">
        <v>2222</v>
      </c>
      <c r="E237" s="69">
        <v>1</v>
      </c>
      <c r="F237" s="37">
        <v>1</v>
      </c>
      <c r="G237" s="64">
        <f t="shared" si="9"/>
        <v>2222</v>
      </c>
      <c r="H237" s="188">
        <v>52615</v>
      </c>
      <c r="I237" s="35">
        <v>649</v>
      </c>
    </row>
    <row r="238" spans="1:9" ht="14.25">
      <c r="A238" s="35">
        <v>5</v>
      </c>
      <c r="B238" s="3" t="s">
        <v>341</v>
      </c>
      <c r="C238" s="35" t="s">
        <v>47</v>
      </c>
      <c r="D238" s="35">
        <v>711</v>
      </c>
      <c r="E238" s="69">
        <v>1</v>
      </c>
      <c r="F238" s="37">
        <v>1</v>
      </c>
      <c r="G238" s="64">
        <f t="shared" si="9"/>
        <v>711</v>
      </c>
      <c r="H238" s="188">
        <v>15876</v>
      </c>
      <c r="I238" s="36">
        <v>644</v>
      </c>
    </row>
    <row r="239" spans="1:9" ht="14.25">
      <c r="A239" s="35">
        <v>6</v>
      </c>
      <c r="B239" s="3" t="s">
        <v>337</v>
      </c>
      <c r="C239" s="35" t="s">
        <v>47</v>
      </c>
      <c r="D239" s="35">
        <v>507</v>
      </c>
      <c r="E239" s="69">
        <v>1</v>
      </c>
      <c r="F239" s="37">
        <v>1</v>
      </c>
      <c r="G239" s="64">
        <f t="shared" si="9"/>
        <v>507</v>
      </c>
      <c r="H239" s="188">
        <v>12761</v>
      </c>
      <c r="I239" s="36">
        <v>645</v>
      </c>
    </row>
    <row r="240" spans="1:9" ht="14.25">
      <c r="A240" s="35">
        <v>7</v>
      </c>
      <c r="B240" s="3" t="s">
        <v>147</v>
      </c>
      <c r="C240" s="35" t="s">
        <v>47</v>
      </c>
      <c r="D240" s="35">
        <v>224</v>
      </c>
      <c r="E240" s="69">
        <v>1</v>
      </c>
      <c r="F240" s="37">
        <v>1</v>
      </c>
      <c r="G240" s="64">
        <f t="shared" si="9"/>
        <v>224</v>
      </c>
      <c r="H240" s="188">
        <v>5367</v>
      </c>
      <c r="I240" s="36">
        <v>646</v>
      </c>
    </row>
    <row r="241" spans="1:9" ht="14.25">
      <c r="A241" s="35">
        <v>8</v>
      </c>
      <c r="B241" s="61" t="s">
        <v>335</v>
      </c>
      <c r="C241" s="35" t="s">
        <v>47</v>
      </c>
      <c r="D241" s="35">
        <v>9165</v>
      </c>
      <c r="E241" s="69">
        <v>1</v>
      </c>
      <c r="F241" s="37">
        <v>1</v>
      </c>
      <c r="G241" s="64">
        <f t="shared" si="9"/>
        <v>9165</v>
      </c>
      <c r="H241" s="188">
        <v>237166</v>
      </c>
      <c r="I241" s="35">
        <v>647</v>
      </c>
    </row>
    <row r="242" spans="1:9" ht="14.25">
      <c r="A242" s="3"/>
      <c r="B242" s="151" t="s">
        <v>196</v>
      </c>
      <c r="C242" s="35"/>
      <c r="D242" s="35"/>
      <c r="E242" s="69"/>
      <c r="F242" s="37"/>
      <c r="G242" s="64">
        <f>SUM(G234:G241)</f>
        <v>16172</v>
      </c>
      <c r="H242" s="189">
        <f>SUM(H234:H241)</f>
        <v>397000</v>
      </c>
      <c r="I242" s="3"/>
    </row>
    <row r="243" spans="1:9" ht="14.25">
      <c r="A243" s="3">
        <v>16</v>
      </c>
      <c r="B243" s="61" t="s">
        <v>433</v>
      </c>
      <c r="C243" s="35"/>
      <c r="D243" s="35"/>
      <c r="E243" s="69"/>
      <c r="F243" s="37"/>
      <c r="G243" s="64"/>
      <c r="H243" s="189">
        <v>50000</v>
      </c>
      <c r="I243" s="3"/>
    </row>
    <row r="244" spans="1:9" ht="14.25">
      <c r="A244" s="3">
        <v>17</v>
      </c>
      <c r="B244" s="61" t="s">
        <v>434</v>
      </c>
      <c r="C244" s="35"/>
      <c r="D244" s="35"/>
      <c r="E244" s="69"/>
      <c r="F244" s="37"/>
      <c r="G244" s="64"/>
      <c r="H244" s="189">
        <v>4500</v>
      </c>
      <c r="I244" s="3"/>
    </row>
    <row r="245" spans="1:10" ht="18" customHeight="1">
      <c r="A245" s="29"/>
      <c r="B245" s="4" t="s">
        <v>153</v>
      </c>
      <c r="C245" s="28"/>
      <c r="D245" s="28"/>
      <c r="E245" s="28"/>
      <c r="F245" s="28"/>
      <c r="G245" s="153"/>
      <c r="H245" s="30">
        <f>H232+H242+H243+H244</f>
        <v>1371453.9700000002</v>
      </c>
      <c r="I245" s="3"/>
      <c r="J245" s="11"/>
    </row>
    <row r="246" spans="1:9" ht="15">
      <c r="A246" s="194" t="s">
        <v>141</v>
      </c>
      <c r="B246" s="195"/>
      <c r="C246" s="195"/>
      <c r="D246" s="195"/>
      <c r="E246" s="195"/>
      <c r="F246" s="195"/>
      <c r="G246" s="195"/>
      <c r="H246" s="195"/>
      <c r="I246" s="3"/>
    </row>
    <row r="247" spans="1:9" ht="32.25" customHeight="1">
      <c r="A247" s="194" t="s">
        <v>151</v>
      </c>
      <c r="B247" s="195"/>
      <c r="C247" s="195"/>
      <c r="D247" s="195"/>
      <c r="E247" s="195"/>
      <c r="F247" s="195"/>
      <c r="G247" s="195"/>
      <c r="H247" s="195"/>
      <c r="I247" s="78"/>
    </row>
    <row r="248" spans="1:9" ht="12.75">
      <c r="A248" s="29">
        <v>1</v>
      </c>
      <c r="B248" s="29" t="s">
        <v>263</v>
      </c>
      <c r="C248" s="29"/>
      <c r="D248" s="29"/>
      <c r="E248" s="29"/>
      <c r="F248" s="29"/>
      <c r="G248" s="29"/>
      <c r="H248" s="29"/>
      <c r="I248" s="3"/>
    </row>
    <row r="249" spans="1:9" ht="14.25">
      <c r="A249" s="138">
        <v>1</v>
      </c>
      <c r="B249" s="139" t="s">
        <v>318</v>
      </c>
      <c r="C249" s="138" t="s">
        <v>42</v>
      </c>
      <c r="D249" s="140">
        <v>392.5</v>
      </c>
      <c r="E249" s="132">
        <v>90</v>
      </c>
      <c r="F249" s="138">
        <v>0.162</v>
      </c>
      <c r="G249" s="64">
        <f>D249*E249*F249</f>
        <v>5722.650000000001</v>
      </c>
      <c r="H249" s="149">
        <f>ROUND(544341/36984.415*G249,2)</f>
        <v>84226.64</v>
      </c>
      <c r="I249" s="3"/>
    </row>
    <row r="250" spans="1:9" ht="14.25">
      <c r="A250" s="138">
        <v>2</v>
      </c>
      <c r="B250" s="139" t="s">
        <v>78</v>
      </c>
      <c r="C250" s="138" t="s">
        <v>42</v>
      </c>
      <c r="D250" s="138">
        <v>501.7</v>
      </c>
      <c r="E250" s="132">
        <v>90</v>
      </c>
      <c r="F250" s="138">
        <v>0.03</v>
      </c>
      <c r="G250" s="64">
        <f aca="true" t="shared" si="10" ref="G250:G290">D250*E250*F250</f>
        <v>1354.59</v>
      </c>
      <c r="H250" s="149">
        <f aca="true" t="shared" si="11" ref="H250:H290">ROUND(544341/36984.415*G250,2)</f>
        <v>19937.02</v>
      </c>
      <c r="I250" s="3"/>
    </row>
    <row r="251" spans="1:9" ht="14.25">
      <c r="A251" s="138">
        <v>3</v>
      </c>
      <c r="B251" s="139" t="s">
        <v>79</v>
      </c>
      <c r="C251" s="138" t="s">
        <v>58</v>
      </c>
      <c r="D251" s="138">
        <v>309</v>
      </c>
      <c r="E251" s="131">
        <v>140</v>
      </c>
      <c r="F251" s="138">
        <v>0.125</v>
      </c>
      <c r="G251" s="64">
        <f t="shared" si="10"/>
        <v>5407.5</v>
      </c>
      <c r="H251" s="149">
        <f t="shared" si="11"/>
        <v>79588.23</v>
      </c>
      <c r="I251" s="3"/>
    </row>
    <row r="252" spans="1:9" ht="14.25">
      <c r="A252" s="138">
        <v>4</v>
      </c>
      <c r="B252" s="139" t="s">
        <v>80</v>
      </c>
      <c r="C252" s="138" t="s">
        <v>42</v>
      </c>
      <c r="D252" s="138">
        <v>409.5</v>
      </c>
      <c r="E252" s="131">
        <v>1</v>
      </c>
      <c r="F252" s="138">
        <v>1.6</v>
      </c>
      <c r="G252" s="64">
        <f t="shared" si="10"/>
        <v>655.2</v>
      </c>
      <c r="H252" s="149">
        <f t="shared" si="11"/>
        <v>9643.31</v>
      </c>
      <c r="I252" s="3"/>
    </row>
    <row r="253" spans="1:9" ht="14.25">
      <c r="A253" s="138">
        <v>5</v>
      </c>
      <c r="B253" s="139" t="s">
        <v>81</v>
      </c>
      <c r="C253" s="138"/>
      <c r="D253" s="138"/>
      <c r="E253" s="131"/>
      <c r="F253" s="138"/>
      <c r="G253" s="64">
        <f t="shared" si="10"/>
        <v>0</v>
      </c>
      <c r="H253" s="149">
        <f t="shared" si="11"/>
        <v>0</v>
      </c>
      <c r="I253" s="3"/>
    </row>
    <row r="254" spans="1:9" ht="14.25">
      <c r="A254" s="138">
        <v>6</v>
      </c>
      <c r="B254" s="139" t="s">
        <v>82</v>
      </c>
      <c r="C254" s="138" t="s">
        <v>52</v>
      </c>
      <c r="D254" s="138">
        <v>4523</v>
      </c>
      <c r="E254" s="131">
        <v>1</v>
      </c>
      <c r="F254" s="138">
        <v>0.19</v>
      </c>
      <c r="G254" s="64">
        <f t="shared" si="10"/>
        <v>859.37</v>
      </c>
      <c r="H254" s="149">
        <f t="shared" si="11"/>
        <v>12648.31</v>
      </c>
      <c r="I254" s="3"/>
    </row>
    <row r="255" spans="1:9" ht="14.25">
      <c r="A255" s="138">
        <v>7</v>
      </c>
      <c r="B255" s="139" t="s">
        <v>83</v>
      </c>
      <c r="C255" s="138" t="s">
        <v>52</v>
      </c>
      <c r="D255" s="138">
        <v>1802.4</v>
      </c>
      <c r="E255" s="131">
        <v>1</v>
      </c>
      <c r="F255" s="138">
        <v>0.263</v>
      </c>
      <c r="G255" s="64">
        <f t="shared" si="10"/>
        <v>474.03120000000007</v>
      </c>
      <c r="H255" s="149">
        <f t="shared" si="11"/>
        <v>6976.85</v>
      </c>
      <c r="I255" s="3"/>
    </row>
    <row r="256" spans="1:9" ht="14.25">
      <c r="A256" s="138">
        <v>8</v>
      </c>
      <c r="B256" s="139" t="s">
        <v>84</v>
      </c>
      <c r="C256" s="138" t="s">
        <v>85</v>
      </c>
      <c r="D256" s="138">
        <v>3.5</v>
      </c>
      <c r="E256" s="131">
        <v>2</v>
      </c>
      <c r="F256" s="138">
        <v>1.35</v>
      </c>
      <c r="G256" s="64">
        <f t="shared" si="10"/>
        <v>9.450000000000001</v>
      </c>
      <c r="H256" s="149">
        <f t="shared" si="11"/>
        <v>139.09</v>
      </c>
      <c r="I256" s="3"/>
    </row>
    <row r="257" spans="1:9" ht="14.25">
      <c r="A257" s="138">
        <v>9</v>
      </c>
      <c r="B257" s="139" t="s">
        <v>86</v>
      </c>
      <c r="C257" s="138" t="s">
        <v>60</v>
      </c>
      <c r="D257" s="138">
        <v>4.4</v>
      </c>
      <c r="E257" s="131">
        <v>12</v>
      </c>
      <c r="F257" s="138">
        <v>2.1</v>
      </c>
      <c r="G257" s="64">
        <f t="shared" si="10"/>
        <v>110.88000000000001</v>
      </c>
      <c r="H257" s="149">
        <f t="shared" si="11"/>
        <v>1631.94</v>
      </c>
      <c r="I257" s="3"/>
    </row>
    <row r="258" spans="1:9" ht="14.25">
      <c r="A258" s="138">
        <v>10</v>
      </c>
      <c r="B258" s="139" t="s">
        <v>87</v>
      </c>
      <c r="C258" s="138" t="s">
        <v>85</v>
      </c>
      <c r="D258" s="138">
        <v>1.5</v>
      </c>
      <c r="E258" s="131">
        <v>50</v>
      </c>
      <c r="F258" s="138">
        <v>2.75</v>
      </c>
      <c r="G258" s="64">
        <f t="shared" si="10"/>
        <v>206.25</v>
      </c>
      <c r="H258" s="149">
        <f t="shared" si="11"/>
        <v>3035.61</v>
      </c>
      <c r="I258" s="3"/>
    </row>
    <row r="259" spans="1:9" ht="14.25">
      <c r="A259" s="138">
        <v>11</v>
      </c>
      <c r="B259" s="139" t="s">
        <v>88</v>
      </c>
      <c r="C259" s="138" t="s">
        <v>85</v>
      </c>
      <c r="D259" s="138">
        <v>1.5</v>
      </c>
      <c r="E259" s="131">
        <v>50</v>
      </c>
      <c r="F259" s="138">
        <v>3.25</v>
      </c>
      <c r="G259" s="64">
        <f t="shared" si="10"/>
        <v>243.75</v>
      </c>
      <c r="H259" s="149">
        <f t="shared" si="11"/>
        <v>3587.54</v>
      </c>
      <c r="I259" s="3"/>
    </row>
    <row r="260" spans="1:9" ht="14.25">
      <c r="A260" s="138">
        <v>12</v>
      </c>
      <c r="B260" s="139" t="s">
        <v>89</v>
      </c>
      <c r="C260" s="138" t="s">
        <v>42</v>
      </c>
      <c r="D260" s="138">
        <v>249.56</v>
      </c>
      <c r="E260" s="131">
        <v>12</v>
      </c>
      <c r="F260" s="138">
        <v>0.03</v>
      </c>
      <c r="G260" s="64">
        <f t="shared" si="10"/>
        <v>89.8416</v>
      </c>
      <c r="H260" s="149">
        <f t="shared" si="11"/>
        <v>1322.3</v>
      </c>
      <c r="I260" s="3"/>
    </row>
    <row r="261" spans="1:9" ht="14.25">
      <c r="A261" s="138">
        <v>13</v>
      </c>
      <c r="B261" s="139" t="s">
        <v>90</v>
      </c>
      <c r="C261" s="138" t="s">
        <v>42</v>
      </c>
      <c r="D261" s="138">
        <v>169.47</v>
      </c>
      <c r="E261" s="131">
        <v>90</v>
      </c>
      <c r="F261" s="138">
        <v>0.03</v>
      </c>
      <c r="G261" s="64">
        <f t="shared" si="10"/>
        <v>457.56899999999996</v>
      </c>
      <c r="H261" s="149">
        <f t="shared" si="11"/>
        <v>6734.55</v>
      </c>
      <c r="I261" s="3"/>
    </row>
    <row r="262" spans="1:9" ht="14.25">
      <c r="A262" s="138">
        <v>14</v>
      </c>
      <c r="B262" s="139" t="s">
        <v>91</v>
      </c>
      <c r="C262" s="138" t="s">
        <v>42</v>
      </c>
      <c r="D262" s="138">
        <v>4.45</v>
      </c>
      <c r="E262" s="131">
        <v>6</v>
      </c>
      <c r="F262" s="138">
        <v>6.25</v>
      </c>
      <c r="G262" s="64">
        <f t="shared" si="10"/>
        <v>166.87500000000003</v>
      </c>
      <c r="H262" s="149">
        <f t="shared" si="11"/>
        <v>2456.09</v>
      </c>
      <c r="I262" s="3"/>
    </row>
    <row r="263" spans="1:9" ht="14.25">
      <c r="A263" s="138">
        <v>15</v>
      </c>
      <c r="B263" s="139" t="s">
        <v>92</v>
      </c>
      <c r="C263" s="138" t="s">
        <v>52</v>
      </c>
      <c r="D263" s="138">
        <v>495</v>
      </c>
      <c r="E263" s="131">
        <v>6</v>
      </c>
      <c r="F263" s="138">
        <v>0.075</v>
      </c>
      <c r="G263" s="64">
        <f t="shared" si="10"/>
        <v>222.75</v>
      </c>
      <c r="H263" s="149">
        <f t="shared" si="11"/>
        <v>3278.46</v>
      </c>
      <c r="I263" s="3"/>
    </row>
    <row r="264" spans="1:9" ht="14.25">
      <c r="A264" s="138">
        <v>16</v>
      </c>
      <c r="B264" s="139" t="s">
        <v>319</v>
      </c>
      <c r="C264" s="138" t="s">
        <v>42</v>
      </c>
      <c r="D264" s="138">
        <v>380.4</v>
      </c>
      <c r="E264" s="131">
        <v>6</v>
      </c>
      <c r="F264" s="138">
        <v>0.427</v>
      </c>
      <c r="G264" s="64">
        <f t="shared" si="10"/>
        <v>974.5847999999999</v>
      </c>
      <c r="H264" s="149">
        <f t="shared" si="11"/>
        <v>14344.05</v>
      </c>
      <c r="I264" s="3"/>
    </row>
    <row r="265" spans="1:9" ht="14.25">
      <c r="A265" s="138">
        <v>17</v>
      </c>
      <c r="B265" s="141" t="s">
        <v>93</v>
      </c>
      <c r="C265" s="138" t="s">
        <v>42</v>
      </c>
      <c r="D265" s="138">
        <v>380.4</v>
      </c>
      <c r="E265" s="131">
        <v>5</v>
      </c>
      <c r="F265" s="138">
        <v>3.2</v>
      </c>
      <c r="G265" s="64">
        <f t="shared" si="10"/>
        <v>6086.400000000001</v>
      </c>
      <c r="H265" s="149">
        <f t="shared" si="11"/>
        <v>89580.36</v>
      </c>
      <c r="I265" s="3"/>
    </row>
    <row r="266" spans="1:9" ht="14.25">
      <c r="A266" s="138">
        <v>18</v>
      </c>
      <c r="B266" s="139" t="s">
        <v>94</v>
      </c>
      <c r="C266" s="138"/>
      <c r="D266" s="138"/>
      <c r="E266" s="131"/>
      <c r="F266" s="138"/>
      <c r="G266" s="64">
        <f t="shared" si="10"/>
        <v>0</v>
      </c>
      <c r="H266" s="149">
        <f t="shared" si="11"/>
        <v>0</v>
      </c>
      <c r="I266" s="3"/>
    </row>
    <row r="267" spans="1:9" ht="14.25">
      <c r="A267" s="138">
        <v>19</v>
      </c>
      <c r="B267" s="139" t="s">
        <v>95</v>
      </c>
      <c r="C267" s="138"/>
      <c r="D267" s="138"/>
      <c r="E267" s="131"/>
      <c r="F267" s="138"/>
      <c r="G267" s="64">
        <f t="shared" si="10"/>
        <v>0</v>
      </c>
      <c r="H267" s="149">
        <f t="shared" si="11"/>
        <v>0</v>
      </c>
      <c r="I267" s="3"/>
    </row>
    <row r="268" spans="1:9" ht="14.25">
      <c r="A268" s="138">
        <v>20</v>
      </c>
      <c r="B268" s="139" t="s">
        <v>96</v>
      </c>
      <c r="C268" s="138" t="s">
        <v>42</v>
      </c>
      <c r="D268" s="138">
        <v>77.76</v>
      </c>
      <c r="E268" s="131">
        <v>42</v>
      </c>
      <c r="F268" s="138">
        <v>1.21</v>
      </c>
      <c r="G268" s="64">
        <f t="shared" si="10"/>
        <v>3951.7632</v>
      </c>
      <c r="H268" s="149">
        <f t="shared" si="11"/>
        <v>58162.52</v>
      </c>
      <c r="I268" s="3"/>
    </row>
    <row r="269" spans="1:9" ht="14.25">
      <c r="A269" s="138">
        <v>21</v>
      </c>
      <c r="B269" s="139" t="s">
        <v>97</v>
      </c>
      <c r="C269" s="138" t="s">
        <v>42</v>
      </c>
      <c r="D269" s="138">
        <v>77.76</v>
      </c>
      <c r="E269" s="131">
        <v>20</v>
      </c>
      <c r="F269" s="138">
        <v>1.43</v>
      </c>
      <c r="G269" s="64">
        <f t="shared" si="10"/>
        <v>2223.936</v>
      </c>
      <c r="H269" s="149">
        <f t="shared" si="11"/>
        <v>32732.15</v>
      </c>
      <c r="I269" s="3"/>
    </row>
    <row r="270" spans="1:9" ht="14.25">
      <c r="A270" s="138">
        <v>22</v>
      </c>
      <c r="B270" s="139" t="s">
        <v>98</v>
      </c>
      <c r="C270" s="138" t="s">
        <v>42</v>
      </c>
      <c r="D270" s="138">
        <v>77.76</v>
      </c>
      <c r="E270" s="131">
        <v>40</v>
      </c>
      <c r="F270" s="138">
        <v>0.4</v>
      </c>
      <c r="G270" s="64">
        <f t="shared" si="10"/>
        <v>1244.16</v>
      </c>
      <c r="H270" s="149">
        <f t="shared" si="11"/>
        <v>18311.69</v>
      </c>
      <c r="I270" s="3"/>
    </row>
    <row r="271" spans="1:9" ht="14.25">
      <c r="A271" s="138">
        <v>23</v>
      </c>
      <c r="B271" s="139" t="s">
        <v>99</v>
      </c>
      <c r="C271" s="138" t="s">
        <v>58</v>
      </c>
      <c r="D271" s="138">
        <v>154</v>
      </c>
      <c r="E271" s="131">
        <v>20</v>
      </c>
      <c r="F271" s="138">
        <v>0.04</v>
      </c>
      <c r="G271" s="64">
        <f t="shared" si="10"/>
        <v>123.2</v>
      </c>
      <c r="H271" s="149">
        <f t="shared" si="11"/>
        <v>1813.27</v>
      </c>
      <c r="I271" s="3"/>
    </row>
    <row r="272" spans="1:9" ht="14.25">
      <c r="A272" s="138">
        <v>24</v>
      </c>
      <c r="B272" s="139" t="s">
        <v>72</v>
      </c>
      <c r="C272" s="138" t="s">
        <v>47</v>
      </c>
      <c r="D272" s="138">
        <f>8*8</f>
        <v>64</v>
      </c>
      <c r="E272" s="131">
        <v>3</v>
      </c>
      <c r="F272" s="138">
        <v>1</v>
      </c>
      <c r="G272" s="64">
        <f t="shared" si="10"/>
        <v>192</v>
      </c>
      <c r="H272" s="149">
        <f t="shared" si="11"/>
        <v>2825.88</v>
      </c>
      <c r="I272" s="3"/>
    </row>
    <row r="273" spans="1:10" ht="14.25">
      <c r="A273" s="167">
        <v>2</v>
      </c>
      <c r="B273" s="142" t="s">
        <v>114</v>
      </c>
      <c r="C273" s="138"/>
      <c r="D273" s="138"/>
      <c r="E273" s="131"/>
      <c r="F273" s="138"/>
      <c r="G273" s="64">
        <f t="shared" si="10"/>
        <v>0</v>
      </c>
      <c r="H273" s="149">
        <f t="shared" si="11"/>
        <v>0</v>
      </c>
      <c r="I273" s="3"/>
      <c r="J273" s="13"/>
    </row>
    <row r="274" spans="1:10" ht="14.25">
      <c r="A274" s="138">
        <v>1</v>
      </c>
      <c r="B274" s="139" t="s">
        <v>115</v>
      </c>
      <c r="C274" s="138" t="s">
        <v>42</v>
      </c>
      <c r="D274" s="138">
        <v>35</v>
      </c>
      <c r="E274" s="131">
        <v>90</v>
      </c>
      <c r="F274" s="138">
        <v>0.162</v>
      </c>
      <c r="G274" s="64">
        <f t="shared" si="10"/>
        <v>510.3</v>
      </c>
      <c r="H274" s="149">
        <f t="shared" si="11"/>
        <v>7510.66</v>
      </c>
      <c r="I274" s="3"/>
      <c r="J274" s="13"/>
    </row>
    <row r="275" spans="1:10" ht="14.25">
      <c r="A275" s="138">
        <v>2</v>
      </c>
      <c r="B275" s="139" t="s">
        <v>116</v>
      </c>
      <c r="C275" s="138" t="s">
        <v>42</v>
      </c>
      <c r="D275" s="138">
        <v>2.5</v>
      </c>
      <c r="E275" s="131">
        <v>6</v>
      </c>
      <c r="F275" s="138">
        <v>6.25</v>
      </c>
      <c r="G275" s="64">
        <f t="shared" si="10"/>
        <v>93.75</v>
      </c>
      <c r="H275" s="149">
        <f t="shared" si="11"/>
        <v>1379.82</v>
      </c>
      <c r="I275" s="3"/>
      <c r="J275" s="13"/>
    </row>
    <row r="276" spans="1:10" ht="14.25">
      <c r="A276" s="138">
        <v>3</v>
      </c>
      <c r="B276" s="139" t="s">
        <v>117</v>
      </c>
      <c r="C276" s="138" t="s">
        <v>42</v>
      </c>
      <c r="D276" s="138">
        <v>35</v>
      </c>
      <c r="E276" s="131">
        <v>42</v>
      </c>
      <c r="F276" s="138">
        <v>1.21</v>
      </c>
      <c r="G276" s="64">
        <f t="shared" si="10"/>
        <v>1778.7</v>
      </c>
      <c r="H276" s="149">
        <f t="shared" si="11"/>
        <v>26179.12</v>
      </c>
      <c r="I276" s="3"/>
      <c r="J276" s="13"/>
    </row>
    <row r="277" spans="1:10" ht="14.25">
      <c r="A277" s="138">
        <v>4</v>
      </c>
      <c r="B277" s="139" t="s">
        <v>118</v>
      </c>
      <c r="C277" s="138" t="s">
        <v>42</v>
      </c>
      <c r="D277" s="138">
        <v>35</v>
      </c>
      <c r="E277" s="131">
        <v>20</v>
      </c>
      <c r="F277" s="138">
        <v>1.43</v>
      </c>
      <c r="G277" s="64">
        <f t="shared" si="10"/>
        <v>1001</v>
      </c>
      <c r="H277" s="149">
        <f t="shared" si="11"/>
        <v>14732.84</v>
      </c>
      <c r="I277" s="3"/>
      <c r="J277" s="13"/>
    </row>
    <row r="278" spans="1:10" ht="14.25">
      <c r="A278" s="138">
        <v>5</v>
      </c>
      <c r="B278" s="139" t="s">
        <v>320</v>
      </c>
      <c r="C278" s="138" t="s">
        <v>42</v>
      </c>
      <c r="D278" s="138">
        <v>35</v>
      </c>
      <c r="E278" s="131">
        <v>40</v>
      </c>
      <c r="F278" s="138">
        <v>0.4</v>
      </c>
      <c r="G278" s="64">
        <f t="shared" si="10"/>
        <v>560</v>
      </c>
      <c r="H278" s="149">
        <f t="shared" si="11"/>
        <v>8242.15</v>
      </c>
      <c r="I278" s="3"/>
      <c r="J278" s="13"/>
    </row>
    <row r="279" spans="1:10" ht="14.25">
      <c r="A279" s="138">
        <v>6</v>
      </c>
      <c r="B279" s="139" t="s">
        <v>119</v>
      </c>
      <c r="C279" s="138" t="s">
        <v>52</v>
      </c>
      <c r="D279" s="138">
        <v>2450</v>
      </c>
      <c r="E279" s="131">
        <v>3</v>
      </c>
      <c r="F279" s="138">
        <v>0.05</v>
      </c>
      <c r="G279" s="64">
        <f t="shared" si="10"/>
        <v>367.5</v>
      </c>
      <c r="H279" s="149">
        <f t="shared" si="11"/>
        <v>5408.91</v>
      </c>
      <c r="I279" s="3"/>
      <c r="J279" s="13"/>
    </row>
    <row r="280" spans="1:10" ht="14.25">
      <c r="A280" s="138">
        <v>7</v>
      </c>
      <c r="B280" s="139" t="s">
        <v>113</v>
      </c>
      <c r="C280" s="138" t="s">
        <v>120</v>
      </c>
      <c r="D280" s="138">
        <v>3</v>
      </c>
      <c r="E280" s="131">
        <v>3</v>
      </c>
      <c r="F280" s="138">
        <v>1.35</v>
      </c>
      <c r="G280" s="64">
        <f t="shared" si="10"/>
        <v>12.15</v>
      </c>
      <c r="H280" s="149">
        <f t="shared" si="11"/>
        <v>178.83</v>
      </c>
      <c r="I280" s="3"/>
      <c r="J280" s="13"/>
    </row>
    <row r="281" spans="1:10" ht="14.25">
      <c r="A281" s="138">
        <v>8</v>
      </c>
      <c r="B281" s="139" t="s">
        <v>121</v>
      </c>
      <c r="C281" s="138" t="s">
        <v>51</v>
      </c>
      <c r="D281" s="138">
        <v>4</v>
      </c>
      <c r="E281" s="131">
        <v>140</v>
      </c>
      <c r="F281" s="138">
        <v>0.125</v>
      </c>
      <c r="G281" s="64">
        <f t="shared" si="10"/>
        <v>70</v>
      </c>
      <c r="H281" s="149">
        <f t="shared" si="11"/>
        <v>1030.27</v>
      </c>
      <c r="I281" s="3"/>
      <c r="J281" s="13"/>
    </row>
    <row r="282" spans="1:10" ht="14.25">
      <c r="A282" s="138">
        <v>9</v>
      </c>
      <c r="B282" s="139" t="s">
        <v>78</v>
      </c>
      <c r="C282" s="138" t="s">
        <v>42</v>
      </c>
      <c r="D282" s="138">
        <v>12.4</v>
      </c>
      <c r="E282" s="132">
        <v>90</v>
      </c>
      <c r="F282" s="138">
        <v>0.03</v>
      </c>
      <c r="G282" s="64">
        <f t="shared" si="10"/>
        <v>33.48</v>
      </c>
      <c r="H282" s="149">
        <f t="shared" si="11"/>
        <v>492.76</v>
      </c>
      <c r="I282" s="3"/>
      <c r="J282" s="13"/>
    </row>
    <row r="283" spans="1:10" ht="14.25">
      <c r="A283" s="138">
        <v>10</v>
      </c>
      <c r="B283" s="139" t="s">
        <v>80</v>
      </c>
      <c r="C283" s="138" t="s">
        <v>42</v>
      </c>
      <c r="D283" s="138">
        <v>41.46</v>
      </c>
      <c r="E283" s="131">
        <v>1</v>
      </c>
      <c r="F283" s="138">
        <v>1.6</v>
      </c>
      <c r="G283" s="64">
        <f t="shared" si="10"/>
        <v>66.336</v>
      </c>
      <c r="H283" s="149">
        <f t="shared" si="11"/>
        <v>976.34</v>
      </c>
      <c r="I283" s="3"/>
      <c r="J283" s="13"/>
    </row>
    <row r="284" spans="1:10" ht="14.25">
      <c r="A284" s="138">
        <v>11</v>
      </c>
      <c r="B284" s="139" t="s">
        <v>319</v>
      </c>
      <c r="C284" s="138" t="s">
        <v>42</v>
      </c>
      <c r="D284" s="138">
        <v>41.46</v>
      </c>
      <c r="E284" s="131">
        <v>6</v>
      </c>
      <c r="F284" s="138">
        <v>0.427</v>
      </c>
      <c r="G284" s="64">
        <f t="shared" si="10"/>
        <v>106.22052</v>
      </c>
      <c r="H284" s="149">
        <f t="shared" si="11"/>
        <v>1563.37</v>
      </c>
      <c r="I284" s="3"/>
      <c r="J284" s="13"/>
    </row>
    <row r="285" spans="1:10" ht="14.25">
      <c r="A285" s="138">
        <v>12</v>
      </c>
      <c r="B285" s="141" t="s">
        <v>93</v>
      </c>
      <c r="C285" s="138" t="s">
        <v>42</v>
      </c>
      <c r="D285" s="138">
        <v>41.46</v>
      </c>
      <c r="E285" s="131">
        <v>4</v>
      </c>
      <c r="F285" s="138">
        <v>3.2</v>
      </c>
      <c r="G285" s="64">
        <f t="shared" si="10"/>
        <v>530.688</v>
      </c>
      <c r="H285" s="149">
        <f t="shared" si="11"/>
        <v>7810.73</v>
      </c>
      <c r="I285" s="3"/>
      <c r="J285" s="13"/>
    </row>
    <row r="286" spans="1:10" ht="14.25">
      <c r="A286" s="138">
        <v>13</v>
      </c>
      <c r="B286" s="139" t="s">
        <v>321</v>
      </c>
      <c r="C286" s="138" t="s">
        <v>85</v>
      </c>
      <c r="D286" s="138">
        <v>1.5</v>
      </c>
      <c r="E286" s="131">
        <v>2</v>
      </c>
      <c r="F286" s="138">
        <v>2.75</v>
      </c>
      <c r="G286" s="64">
        <f t="shared" si="10"/>
        <v>8.25</v>
      </c>
      <c r="H286" s="149">
        <f t="shared" si="11"/>
        <v>121.42</v>
      </c>
      <c r="I286" s="3"/>
      <c r="J286" s="13"/>
    </row>
    <row r="287" spans="1:10" ht="14.25">
      <c r="A287" s="138">
        <v>14</v>
      </c>
      <c r="B287" s="139" t="s">
        <v>99</v>
      </c>
      <c r="C287" s="138" t="s">
        <v>58</v>
      </c>
      <c r="D287" s="138">
        <v>32</v>
      </c>
      <c r="E287" s="131">
        <v>20</v>
      </c>
      <c r="F287" s="138">
        <v>0.04</v>
      </c>
      <c r="G287" s="64">
        <f t="shared" si="10"/>
        <v>25.6</v>
      </c>
      <c r="H287" s="149">
        <f t="shared" si="11"/>
        <v>376.78</v>
      </c>
      <c r="I287" s="3"/>
      <c r="J287" s="13"/>
    </row>
    <row r="288" spans="1:10" ht="14.25">
      <c r="A288" s="167">
        <v>3</v>
      </c>
      <c r="B288" s="143" t="s">
        <v>322</v>
      </c>
      <c r="C288" s="138"/>
      <c r="D288" s="138"/>
      <c r="E288" s="131"/>
      <c r="F288" s="138"/>
      <c r="G288" s="64">
        <f t="shared" si="10"/>
        <v>0</v>
      </c>
      <c r="H288" s="149">
        <f t="shared" si="11"/>
        <v>0</v>
      </c>
      <c r="I288" s="3"/>
      <c r="J288" s="13"/>
    </row>
    <row r="289" spans="1:10" ht="14.25">
      <c r="A289" s="138">
        <v>1</v>
      </c>
      <c r="B289" s="139" t="s">
        <v>78</v>
      </c>
      <c r="C289" s="138" t="s">
        <v>42</v>
      </c>
      <c r="D289" s="138">
        <v>24.74</v>
      </c>
      <c r="E289" s="132">
        <v>64</v>
      </c>
      <c r="F289" s="138">
        <v>0.03</v>
      </c>
      <c r="G289" s="64">
        <f t="shared" si="10"/>
        <v>47.5008</v>
      </c>
      <c r="H289" s="149">
        <f t="shared" si="11"/>
        <v>699.12</v>
      </c>
      <c r="I289" s="3"/>
      <c r="J289" s="13"/>
    </row>
    <row r="290" spans="1:10" ht="14.25">
      <c r="A290" s="138">
        <v>2</v>
      </c>
      <c r="B290" s="139" t="s">
        <v>115</v>
      </c>
      <c r="C290" s="138" t="s">
        <v>42</v>
      </c>
      <c r="D290" s="138">
        <v>14.1</v>
      </c>
      <c r="E290" s="131">
        <v>64</v>
      </c>
      <c r="F290" s="138">
        <v>0.162</v>
      </c>
      <c r="G290" s="64">
        <f t="shared" si="10"/>
        <v>146.18880000000001</v>
      </c>
      <c r="H290" s="149">
        <f t="shared" si="11"/>
        <v>2151.62</v>
      </c>
      <c r="I290" s="3"/>
      <c r="J290" s="13"/>
    </row>
    <row r="291" spans="1:10" ht="14.25" customHeight="1">
      <c r="A291" s="35"/>
      <c r="B291" s="2" t="s">
        <v>196</v>
      </c>
      <c r="C291" s="35"/>
      <c r="D291" s="35"/>
      <c r="E291" s="52"/>
      <c r="F291" s="52"/>
      <c r="G291" s="152">
        <f>SUM(G249:G290)</f>
        <v>36134.41492000002</v>
      </c>
      <c r="H291" s="30">
        <f>SUM(H249:H290)</f>
        <v>531830.6000000002</v>
      </c>
      <c r="I291" s="3"/>
      <c r="J291" s="23"/>
    </row>
    <row r="292" spans="1:10" ht="12.75">
      <c r="A292" s="32">
        <v>4</v>
      </c>
      <c r="B292" s="5" t="s">
        <v>317</v>
      </c>
      <c r="C292" s="35"/>
      <c r="D292" s="35"/>
      <c r="E292" s="52"/>
      <c r="F292" s="52"/>
      <c r="G292" s="36" t="s">
        <v>211</v>
      </c>
      <c r="H292" s="39"/>
      <c r="I292" s="3"/>
      <c r="J292" s="13"/>
    </row>
    <row r="293" spans="1:10" ht="12.75">
      <c r="A293" s="35">
        <v>1</v>
      </c>
      <c r="B293" s="3" t="s">
        <v>326</v>
      </c>
      <c r="C293" s="36" t="s">
        <v>211</v>
      </c>
      <c r="D293" s="35">
        <v>130</v>
      </c>
      <c r="E293" s="52">
        <v>1</v>
      </c>
      <c r="F293" s="52">
        <v>1</v>
      </c>
      <c r="G293" s="35">
        <v>130</v>
      </c>
      <c r="H293" s="149">
        <f>ROUND(544341/36984.415*G293,2)</f>
        <v>1913.36</v>
      </c>
      <c r="I293" s="3"/>
      <c r="J293" s="13"/>
    </row>
    <row r="294" spans="1:10" ht="12.75">
      <c r="A294" s="35">
        <v>2</v>
      </c>
      <c r="B294" s="3" t="s">
        <v>262</v>
      </c>
      <c r="C294" s="36" t="s">
        <v>211</v>
      </c>
      <c r="D294" s="35">
        <v>380</v>
      </c>
      <c r="E294" s="52">
        <v>1</v>
      </c>
      <c r="F294" s="52">
        <v>1</v>
      </c>
      <c r="G294" s="35">
        <v>380</v>
      </c>
      <c r="H294" s="149">
        <f>ROUND(544341/36984.415*G294,2)</f>
        <v>5592.89</v>
      </c>
      <c r="I294" s="3"/>
      <c r="J294" s="13"/>
    </row>
    <row r="295" spans="1:10" ht="12.75">
      <c r="A295" s="35">
        <v>3</v>
      </c>
      <c r="B295" s="3" t="s">
        <v>202</v>
      </c>
      <c r="C295" s="36" t="s">
        <v>211</v>
      </c>
      <c r="D295" s="35">
        <v>70</v>
      </c>
      <c r="E295" s="52">
        <v>1</v>
      </c>
      <c r="F295" s="52">
        <v>1</v>
      </c>
      <c r="G295" s="35">
        <v>70</v>
      </c>
      <c r="H295" s="149">
        <f>ROUND(544341/36984.415*G295,2)</f>
        <v>1030.27</v>
      </c>
      <c r="I295" s="3"/>
      <c r="J295" s="13"/>
    </row>
    <row r="296" spans="1:10" ht="12.75">
      <c r="A296" s="35">
        <v>4</v>
      </c>
      <c r="B296" s="3" t="s">
        <v>203</v>
      </c>
      <c r="C296" s="36" t="s">
        <v>211</v>
      </c>
      <c r="D296" s="35">
        <v>20</v>
      </c>
      <c r="E296" s="52">
        <v>1</v>
      </c>
      <c r="F296" s="52">
        <v>1</v>
      </c>
      <c r="G296" s="35">
        <v>20</v>
      </c>
      <c r="H296" s="149">
        <f>ROUND(544341/36984.415*G296,2)</f>
        <v>294.36</v>
      </c>
      <c r="I296" s="3"/>
      <c r="J296" s="11"/>
    </row>
    <row r="297" spans="1:9" ht="12.75">
      <c r="A297" s="35">
        <v>5</v>
      </c>
      <c r="B297" s="3" t="s">
        <v>325</v>
      </c>
      <c r="C297" s="36" t="s">
        <v>211</v>
      </c>
      <c r="D297" s="35">
        <v>250</v>
      </c>
      <c r="E297" s="52">
        <v>1</v>
      </c>
      <c r="F297" s="52">
        <v>1</v>
      </c>
      <c r="G297" s="35">
        <v>250</v>
      </c>
      <c r="H297" s="149">
        <f>ROUND(544341/36984.415*G297,2)</f>
        <v>3679.53</v>
      </c>
      <c r="I297" s="3"/>
    </row>
    <row r="298" spans="1:9" ht="16.5" customHeight="1">
      <c r="A298" s="35"/>
      <c r="B298" s="2" t="s">
        <v>196</v>
      </c>
      <c r="C298" s="35"/>
      <c r="D298" s="35"/>
      <c r="E298" s="52"/>
      <c r="F298" s="52"/>
      <c r="G298" s="54">
        <f>SUM(G293:G297)</f>
        <v>850</v>
      </c>
      <c r="H298" s="182">
        <f>SUM(H293:H297)</f>
        <v>12510.410000000002</v>
      </c>
      <c r="I298" s="3"/>
    </row>
    <row r="299" spans="1:9" ht="15">
      <c r="A299" s="35"/>
      <c r="B299" s="4" t="s">
        <v>429</v>
      </c>
      <c r="C299" s="35"/>
      <c r="D299" s="35"/>
      <c r="E299" s="52"/>
      <c r="F299" s="52"/>
      <c r="G299" s="152">
        <f>G291+G298</f>
        <v>36984.41492000002</v>
      </c>
      <c r="H299" s="30">
        <f>H291+H298</f>
        <v>544341.0100000002</v>
      </c>
      <c r="I299" s="3"/>
    </row>
    <row r="300" spans="1:10" ht="12.75">
      <c r="A300" s="32">
        <v>5</v>
      </c>
      <c r="B300" s="5" t="s">
        <v>101</v>
      </c>
      <c r="C300" s="35"/>
      <c r="D300" s="35"/>
      <c r="E300" s="52"/>
      <c r="F300" s="52"/>
      <c r="G300" s="64"/>
      <c r="H300" s="39"/>
      <c r="I300" s="29" t="s">
        <v>191</v>
      </c>
      <c r="J300" s="115"/>
    </row>
    <row r="301" spans="1:10" ht="12.75">
      <c r="A301" s="35">
        <v>1</v>
      </c>
      <c r="B301" s="3" t="s">
        <v>418</v>
      </c>
      <c r="C301" s="35" t="s">
        <v>47</v>
      </c>
      <c r="D301" s="64">
        <v>1213</v>
      </c>
      <c r="E301" s="52">
        <v>1</v>
      </c>
      <c r="F301" s="52">
        <v>1</v>
      </c>
      <c r="G301" s="64">
        <f>D301*E301*F301</f>
        <v>1213</v>
      </c>
      <c r="H301" s="39">
        <v>60597</v>
      </c>
      <c r="I301" s="32" t="s">
        <v>416</v>
      </c>
      <c r="J301" s="115"/>
    </row>
    <row r="302" spans="1:10" ht="12.75">
      <c r="A302" s="35">
        <v>2</v>
      </c>
      <c r="B302" s="3" t="s">
        <v>269</v>
      </c>
      <c r="C302" s="35" t="s">
        <v>47</v>
      </c>
      <c r="D302" s="64">
        <v>3717</v>
      </c>
      <c r="E302" s="52">
        <v>1</v>
      </c>
      <c r="F302" s="52">
        <v>1</v>
      </c>
      <c r="G302" s="64">
        <f aca="true" t="shared" si="12" ref="G302:G308">D302*E302*F302</f>
        <v>3717</v>
      </c>
      <c r="H302" s="39">
        <v>76320</v>
      </c>
      <c r="I302" s="32">
        <v>633</v>
      </c>
      <c r="J302" s="115"/>
    </row>
    <row r="303" spans="1:10" ht="12.75">
      <c r="A303" s="35">
        <v>3</v>
      </c>
      <c r="B303" s="3" t="s">
        <v>149</v>
      </c>
      <c r="C303" s="35" t="s">
        <v>47</v>
      </c>
      <c r="D303" s="64">
        <v>78</v>
      </c>
      <c r="E303" s="52">
        <v>1</v>
      </c>
      <c r="F303" s="52">
        <v>1</v>
      </c>
      <c r="G303" s="64">
        <f t="shared" si="12"/>
        <v>78</v>
      </c>
      <c r="H303" s="39">
        <v>2619</v>
      </c>
      <c r="I303" s="32">
        <v>636</v>
      </c>
      <c r="J303" s="115"/>
    </row>
    <row r="304" spans="1:10" ht="12.75">
      <c r="A304" s="35">
        <v>4</v>
      </c>
      <c r="B304" s="3" t="s">
        <v>150</v>
      </c>
      <c r="C304" s="35" t="s">
        <v>47</v>
      </c>
      <c r="D304" s="64">
        <v>30</v>
      </c>
      <c r="E304" s="52">
        <v>1</v>
      </c>
      <c r="F304" s="52">
        <v>1</v>
      </c>
      <c r="G304" s="64">
        <f t="shared" si="12"/>
        <v>30</v>
      </c>
      <c r="H304" s="39">
        <v>679</v>
      </c>
      <c r="I304" s="32">
        <v>634</v>
      </c>
      <c r="J304" s="115"/>
    </row>
    <row r="305" spans="1:10" ht="12.75">
      <c r="A305" s="35">
        <v>5</v>
      </c>
      <c r="B305" s="68" t="s">
        <v>180</v>
      </c>
      <c r="C305" s="35" t="s">
        <v>47</v>
      </c>
      <c r="D305" s="64">
        <v>6</v>
      </c>
      <c r="E305" s="52">
        <v>1</v>
      </c>
      <c r="F305" s="52">
        <v>1</v>
      </c>
      <c r="G305" s="64">
        <f t="shared" si="12"/>
        <v>6</v>
      </c>
      <c r="H305" s="39">
        <v>147</v>
      </c>
      <c r="I305" s="33">
        <v>635</v>
      </c>
      <c r="J305" s="115"/>
    </row>
    <row r="306" spans="1:10" ht="12.75">
      <c r="A306" s="35">
        <v>6</v>
      </c>
      <c r="B306" s="3" t="s">
        <v>189</v>
      </c>
      <c r="C306" s="35" t="s">
        <v>47</v>
      </c>
      <c r="D306" s="35">
        <v>702</v>
      </c>
      <c r="E306" s="52">
        <v>1</v>
      </c>
      <c r="F306" s="52">
        <v>1</v>
      </c>
      <c r="G306" s="64">
        <f t="shared" si="12"/>
        <v>702</v>
      </c>
      <c r="H306" s="39">
        <v>48306</v>
      </c>
      <c r="I306" s="32">
        <v>642</v>
      </c>
      <c r="J306" s="115"/>
    </row>
    <row r="307" spans="1:10" ht="12.75">
      <c r="A307" s="35">
        <v>7</v>
      </c>
      <c r="B307" s="3" t="s">
        <v>417</v>
      </c>
      <c r="C307" s="35" t="s">
        <v>47</v>
      </c>
      <c r="D307" s="35">
        <v>40</v>
      </c>
      <c r="E307" s="52">
        <v>1</v>
      </c>
      <c r="F307" s="52">
        <v>1</v>
      </c>
      <c r="G307" s="64">
        <f t="shared" si="12"/>
        <v>40</v>
      </c>
      <c r="H307" s="39">
        <v>4144</v>
      </c>
      <c r="I307" s="32">
        <v>643</v>
      </c>
      <c r="J307" s="115"/>
    </row>
    <row r="308" spans="1:10" ht="12.75">
      <c r="A308" s="35">
        <v>8</v>
      </c>
      <c r="B308" s="3" t="s">
        <v>419</v>
      </c>
      <c r="C308" s="35" t="s">
        <v>47</v>
      </c>
      <c r="D308" s="35">
        <v>97</v>
      </c>
      <c r="E308" s="52">
        <v>1</v>
      </c>
      <c r="F308" s="52">
        <v>1</v>
      </c>
      <c r="G308" s="64">
        <f t="shared" si="12"/>
        <v>97</v>
      </c>
      <c r="H308" s="39">
        <v>60012</v>
      </c>
      <c r="I308" s="32">
        <v>640</v>
      </c>
      <c r="J308" s="115"/>
    </row>
    <row r="309" spans="1:10" ht="16.5" customHeight="1">
      <c r="A309" s="35"/>
      <c r="B309" s="2" t="s">
        <v>432</v>
      </c>
      <c r="C309" s="35"/>
      <c r="D309" s="35"/>
      <c r="E309" s="52"/>
      <c r="F309" s="52"/>
      <c r="G309" s="31">
        <f>SUM(G301:G308)</f>
        <v>5883</v>
      </c>
      <c r="H309" s="30">
        <f>SUM(H301:H308)</f>
        <v>252824</v>
      </c>
      <c r="I309" s="3"/>
      <c r="J309" s="13"/>
    </row>
    <row r="310" spans="1:9" ht="20.25" customHeight="1">
      <c r="A310" s="32">
        <v>6</v>
      </c>
      <c r="B310" s="4" t="s">
        <v>354</v>
      </c>
      <c r="C310" s="35"/>
      <c r="D310" s="35"/>
      <c r="E310" s="52"/>
      <c r="F310" s="52"/>
      <c r="G310" s="114"/>
      <c r="H310" s="180">
        <v>24345</v>
      </c>
      <c r="I310" s="3"/>
    </row>
    <row r="311" spans="1:9" ht="16.5" customHeight="1">
      <c r="A311" s="32">
        <v>7</v>
      </c>
      <c r="B311" s="3" t="s">
        <v>451</v>
      </c>
      <c r="C311" s="32"/>
      <c r="D311" s="29"/>
      <c r="E311" s="29"/>
      <c r="F311" s="29"/>
      <c r="G311" s="31"/>
      <c r="H311" s="173">
        <v>657257</v>
      </c>
      <c r="I311" s="3"/>
    </row>
    <row r="312" spans="1:9" ht="16.5" customHeight="1">
      <c r="A312" s="32">
        <v>8</v>
      </c>
      <c r="B312" s="3" t="s">
        <v>447</v>
      </c>
      <c r="C312" s="32"/>
      <c r="D312" s="29"/>
      <c r="E312" s="29"/>
      <c r="F312" s="29"/>
      <c r="G312" s="31"/>
      <c r="H312" s="173">
        <v>8170</v>
      </c>
      <c r="I312" s="3"/>
    </row>
    <row r="313" spans="1:9" ht="19.5" customHeight="1">
      <c r="A313" s="67"/>
      <c r="B313" s="4" t="s">
        <v>359</v>
      </c>
      <c r="C313" s="154"/>
      <c r="D313" s="154"/>
      <c r="E313" s="28"/>
      <c r="F313" s="28"/>
      <c r="G313" s="108"/>
      <c r="H313" s="181">
        <f>H299+H309+H310+H311+H312</f>
        <v>1486937.0100000002</v>
      </c>
      <c r="I313" s="66"/>
    </row>
    <row r="314" spans="1:9" ht="15">
      <c r="A314" s="200" t="s">
        <v>142</v>
      </c>
      <c r="B314" s="201"/>
      <c r="C314" s="201"/>
      <c r="D314" s="201"/>
      <c r="E314" s="201"/>
      <c r="F314" s="201"/>
      <c r="G314" s="201"/>
      <c r="H314" s="201"/>
      <c r="I314" s="3"/>
    </row>
    <row r="315" spans="1:9" ht="15">
      <c r="A315" s="198" t="s">
        <v>12</v>
      </c>
      <c r="B315" s="199"/>
      <c r="C315" s="199"/>
      <c r="D315" s="199"/>
      <c r="E315" s="199"/>
      <c r="F315" s="199"/>
      <c r="G315" s="199"/>
      <c r="H315" s="199"/>
      <c r="I315" s="3"/>
    </row>
    <row r="316" spans="1:9" ht="17.25" customHeight="1">
      <c r="A316" s="47">
        <v>1</v>
      </c>
      <c r="B316" s="65" t="s">
        <v>152</v>
      </c>
      <c r="C316" s="36"/>
      <c r="D316" s="36"/>
      <c r="E316" s="36"/>
      <c r="F316" s="36"/>
      <c r="G316" s="31"/>
      <c r="H316" s="30">
        <v>323770</v>
      </c>
      <c r="I316" s="3"/>
    </row>
    <row r="317" spans="1:9" ht="12.75">
      <c r="A317" s="47">
        <v>2</v>
      </c>
      <c r="B317" s="46" t="s">
        <v>241</v>
      </c>
      <c r="D317" s="36"/>
      <c r="E317" s="36"/>
      <c r="F317" s="36"/>
      <c r="G317" s="63"/>
      <c r="H317" s="43"/>
      <c r="I317" s="3"/>
    </row>
    <row r="318" spans="1:9" ht="12.75">
      <c r="A318" s="47">
        <v>1</v>
      </c>
      <c r="B318" s="3" t="s">
        <v>244</v>
      </c>
      <c r="C318" s="36" t="s">
        <v>172</v>
      </c>
      <c r="D318" s="36">
        <v>300</v>
      </c>
      <c r="E318" s="36">
        <v>1</v>
      </c>
      <c r="F318" s="36">
        <v>0.3</v>
      </c>
      <c r="G318" s="63">
        <f aca="true" t="shared" si="13" ref="G318:G340">D318*E318*F318</f>
        <v>90</v>
      </c>
      <c r="H318" s="84">
        <f>ROUND(137172/5605.238*G318,2)</f>
        <v>2202.49</v>
      </c>
      <c r="I318" s="3"/>
    </row>
    <row r="319" spans="1:9" ht="12.75">
      <c r="A319" s="47">
        <v>2</v>
      </c>
      <c r="B319" s="3" t="s">
        <v>159</v>
      </c>
      <c r="C319" s="36"/>
      <c r="D319" s="36">
        <v>956</v>
      </c>
      <c r="E319" s="36">
        <v>1</v>
      </c>
      <c r="F319" s="36">
        <v>0.3</v>
      </c>
      <c r="G319" s="63">
        <f t="shared" si="13"/>
        <v>286.8</v>
      </c>
      <c r="H319" s="84">
        <f aca="true" t="shared" si="14" ref="H319:H341">ROUND(137172/5605.238*G319,2)</f>
        <v>7018.6</v>
      </c>
      <c r="I319" s="3"/>
    </row>
    <row r="320" spans="1:9" ht="12.75">
      <c r="A320" s="47">
        <v>3</v>
      </c>
      <c r="B320" s="3" t="s">
        <v>160</v>
      </c>
      <c r="C320" s="36"/>
      <c r="D320" s="36">
        <v>956</v>
      </c>
      <c r="E320" s="36">
        <v>1</v>
      </c>
      <c r="F320" s="36">
        <v>0.2</v>
      </c>
      <c r="G320" s="63">
        <f t="shared" si="13"/>
        <v>191.20000000000002</v>
      </c>
      <c r="H320" s="84">
        <f t="shared" si="14"/>
        <v>4679.07</v>
      </c>
      <c r="I320" s="3"/>
    </row>
    <row r="321" spans="1:9" ht="12.75">
      <c r="A321" s="47">
        <v>4</v>
      </c>
      <c r="B321" s="3" t="s">
        <v>161</v>
      </c>
      <c r="C321" s="36"/>
      <c r="D321" s="36"/>
      <c r="E321" s="36"/>
      <c r="F321" s="36"/>
      <c r="G321" s="63">
        <f t="shared" si="13"/>
        <v>0</v>
      </c>
      <c r="H321" s="84">
        <f t="shared" si="14"/>
        <v>0</v>
      </c>
      <c r="I321" s="3"/>
    </row>
    <row r="322" spans="1:9" ht="12.75">
      <c r="A322" s="47">
        <v>5</v>
      </c>
      <c r="B322" s="2" t="s">
        <v>162</v>
      </c>
      <c r="C322" s="36"/>
      <c r="D322" s="36"/>
      <c r="E322" s="36"/>
      <c r="F322" s="36"/>
      <c r="G322" s="63">
        <f t="shared" si="13"/>
        <v>0</v>
      </c>
      <c r="H322" s="84">
        <f t="shared" si="14"/>
        <v>0</v>
      </c>
      <c r="I322" s="3"/>
    </row>
    <row r="323" spans="1:9" ht="12.75">
      <c r="A323" s="47">
        <v>6</v>
      </c>
      <c r="B323" s="3" t="s">
        <v>163</v>
      </c>
      <c r="C323" s="36" t="s">
        <v>173</v>
      </c>
      <c r="D323" s="36">
        <v>229</v>
      </c>
      <c r="E323" s="36">
        <v>8</v>
      </c>
      <c r="F323" s="36">
        <v>0.1</v>
      </c>
      <c r="G323" s="63">
        <f t="shared" si="13"/>
        <v>183.20000000000002</v>
      </c>
      <c r="H323" s="84">
        <f t="shared" si="14"/>
        <v>4483.29</v>
      </c>
      <c r="I323" s="3"/>
    </row>
    <row r="324" spans="1:9" ht="12.75">
      <c r="A324" s="47">
        <v>7</v>
      </c>
      <c r="B324" s="3" t="s">
        <v>232</v>
      </c>
      <c r="C324" s="36"/>
      <c r="D324" s="36">
        <v>229</v>
      </c>
      <c r="E324" s="36">
        <v>4</v>
      </c>
      <c r="F324" s="36">
        <v>0.2</v>
      </c>
      <c r="G324" s="63">
        <f t="shared" si="13"/>
        <v>183.20000000000002</v>
      </c>
      <c r="H324" s="84">
        <f t="shared" si="14"/>
        <v>4483.29</v>
      </c>
      <c r="I324" s="3"/>
    </row>
    <row r="325" spans="1:9" ht="12.75">
      <c r="A325" s="47">
        <v>8</v>
      </c>
      <c r="B325" s="3" t="s">
        <v>164</v>
      </c>
      <c r="C325" s="36"/>
      <c r="D325" s="36">
        <v>229</v>
      </c>
      <c r="E325" s="36">
        <v>1</v>
      </c>
      <c r="F325" s="36">
        <v>0.1</v>
      </c>
      <c r="G325" s="63">
        <f t="shared" si="13"/>
        <v>22.900000000000002</v>
      </c>
      <c r="H325" s="84">
        <f t="shared" si="14"/>
        <v>560.41</v>
      </c>
      <c r="I325" s="3"/>
    </row>
    <row r="326" spans="1:9" ht="12.75">
      <c r="A326" s="47">
        <v>9</v>
      </c>
      <c r="B326" s="2" t="s">
        <v>165</v>
      </c>
      <c r="C326" s="36"/>
      <c r="D326" s="36"/>
      <c r="E326" s="36"/>
      <c r="F326" s="36"/>
      <c r="G326" s="63">
        <f t="shared" si="13"/>
        <v>0</v>
      </c>
      <c r="H326" s="84">
        <f t="shared" si="14"/>
        <v>0</v>
      </c>
      <c r="I326" s="3"/>
    </row>
    <row r="327" spans="1:9" ht="12.75">
      <c r="A327" s="47">
        <v>10</v>
      </c>
      <c r="B327" s="3" t="s">
        <v>166</v>
      </c>
      <c r="C327" s="36" t="s">
        <v>173</v>
      </c>
      <c r="D327" s="36">
        <v>739</v>
      </c>
      <c r="E327" s="36">
        <v>8</v>
      </c>
      <c r="F327" s="36">
        <v>0.15</v>
      </c>
      <c r="G327" s="63">
        <f t="shared" si="13"/>
        <v>886.8</v>
      </c>
      <c r="H327" s="84">
        <f t="shared" si="14"/>
        <v>21701.87</v>
      </c>
      <c r="I327" s="3"/>
    </row>
    <row r="328" spans="1:9" ht="12.75">
      <c r="A328" s="47">
        <v>11</v>
      </c>
      <c r="B328" s="3" t="s">
        <v>232</v>
      </c>
      <c r="C328" s="36"/>
      <c r="D328" s="36">
        <v>739</v>
      </c>
      <c r="E328" s="36">
        <v>4</v>
      </c>
      <c r="F328" s="36">
        <v>0.2</v>
      </c>
      <c r="G328" s="63">
        <f t="shared" si="13"/>
        <v>591.2</v>
      </c>
      <c r="H328" s="84">
        <f t="shared" si="14"/>
        <v>14467.91</v>
      </c>
      <c r="I328" s="3"/>
    </row>
    <row r="329" spans="1:9" ht="12.75">
      <c r="A329" s="47">
        <v>12</v>
      </c>
      <c r="B329" s="3" t="s">
        <v>164</v>
      </c>
      <c r="C329" s="36"/>
      <c r="D329" s="36">
        <v>739</v>
      </c>
      <c r="E329" s="36">
        <v>1</v>
      </c>
      <c r="F329" s="36">
        <v>0.1</v>
      </c>
      <c r="G329" s="63">
        <f t="shared" si="13"/>
        <v>73.9</v>
      </c>
      <c r="H329" s="84">
        <f t="shared" si="14"/>
        <v>1808.49</v>
      </c>
      <c r="I329" s="3"/>
    </row>
    <row r="330" spans="1:9" ht="12.75">
      <c r="A330" s="47">
        <v>13</v>
      </c>
      <c r="B330" s="2" t="s">
        <v>167</v>
      </c>
      <c r="C330" s="36"/>
      <c r="D330" s="36"/>
      <c r="E330" s="36"/>
      <c r="F330" s="36"/>
      <c r="G330" s="63">
        <f t="shared" si="13"/>
        <v>0</v>
      </c>
      <c r="H330" s="84">
        <f t="shared" si="14"/>
        <v>0</v>
      </c>
      <c r="I330" s="3"/>
    </row>
    <row r="331" spans="1:9" ht="12.75">
      <c r="A331" s="47">
        <v>14</v>
      </c>
      <c r="B331" s="3" t="s">
        <v>168</v>
      </c>
      <c r="C331" s="36" t="s">
        <v>174</v>
      </c>
      <c r="D331" s="36">
        <v>35.4</v>
      </c>
      <c r="E331" s="36">
        <v>1</v>
      </c>
      <c r="F331" s="36">
        <v>2.75</v>
      </c>
      <c r="G331" s="63">
        <f t="shared" si="13"/>
        <v>97.35</v>
      </c>
      <c r="H331" s="84">
        <f t="shared" si="14"/>
        <v>2382.36</v>
      </c>
      <c r="I331" s="3"/>
    </row>
    <row r="332" spans="1:9" ht="12.75">
      <c r="A332" s="47">
        <v>15</v>
      </c>
      <c r="B332" s="3" t="s">
        <v>268</v>
      </c>
      <c r="C332" s="36"/>
      <c r="D332" s="36"/>
      <c r="E332" s="36"/>
      <c r="F332" s="36"/>
      <c r="G332" s="63">
        <f t="shared" si="13"/>
        <v>0</v>
      </c>
      <c r="H332" s="84">
        <f t="shared" si="14"/>
        <v>0</v>
      </c>
      <c r="I332" s="3"/>
    </row>
    <row r="333" spans="1:9" ht="12.75">
      <c r="A333" s="47">
        <v>16</v>
      </c>
      <c r="B333" s="2" t="s">
        <v>169</v>
      </c>
      <c r="C333" s="36"/>
      <c r="D333" s="36"/>
      <c r="E333" s="36"/>
      <c r="F333" s="36"/>
      <c r="G333" s="63">
        <f t="shared" si="13"/>
        <v>0</v>
      </c>
      <c r="H333" s="84">
        <f t="shared" si="14"/>
        <v>0</v>
      </c>
      <c r="I333" s="3"/>
    </row>
    <row r="334" spans="1:9" ht="12.75">
      <c r="A334" s="47">
        <v>17</v>
      </c>
      <c r="B334" s="3" t="s">
        <v>168</v>
      </c>
      <c r="C334" s="36" t="s">
        <v>175</v>
      </c>
      <c r="D334" s="36">
        <v>31</v>
      </c>
      <c r="E334" s="36">
        <v>12</v>
      </c>
      <c r="F334" s="36">
        <v>0.49</v>
      </c>
      <c r="G334" s="63">
        <f t="shared" si="13"/>
        <v>182.28</v>
      </c>
      <c r="H334" s="84">
        <f t="shared" si="14"/>
        <v>4460.78</v>
      </c>
      <c r="I334" s="3"/>
    </row>
    <row r="335" spans="1:9" ht="12.75">
      <c r="A335" s="47">
        <v>18</v>
      </c>
      <c r="B335" s="3" t="s">
        <v>170</v>
      </c>
      <c r="C335" s="36"/>
      <c r="D335" s="36"/>
      <c r="E335" s="36"/>
      <c r="F335" s="36"/>
      <c r="G335" s="63">
        <f t="shared" si="13"/>
        <v>0</v>
      </c>
      <c r="H335" s="84">
        <f t="shared" si="14"/>
        <v>0</v>
      </c>
      <c r="I335" s="3"/>
    </row>
    <row r="336" spans="1:9" ht="12.75">
      <c r="A336" s="47">
        <v>19</v>
      </c>
      <c r="B336" s="3" t="s">
        <v>233</v>
      </c>
      <c r="C336" s="36"/>
      <c r="D336" s="36"/>
      <c r="E336" s="36"/>
      <c r="F336" s="36"/>
      <c r="G336" s="63">
        <f t="shared" si="13"/>
        <v>0</v>
      </c>
      <c r="H336" s="84">
        <f t="shared" si="14"/>
        <v>0</v>
      </c>
      <c r="I336" s="3"/>
    </row>
    <row r="337" spans="1:9" ht="12.75">
      <c r="A337" s="47">
        <v>20</v>
      </c>
      <c r="B337" s="2" t="s">
        <v>171</v>
      </c>
      <c r="C337" s="36" t="s">
        <v>176</v>
      </c>
      <c r="D337" s="36">
        <v>31</v>
      </c>
      <c r="E337" s="36">
        <v>12</v>
      </c>
      <c r="F337" s="36">
        <v>0.42</v>
      </c>
      <c r="G337" s="63">
        <f t="shared" si="13"/>
        <v>156.23999999999998</v>
      </c>
      <c r="H337" s="84">
        <f t="shared" si="14"/>
        <v>3823.52</v>
      </c>
      <c r="I337" s="3"/>
    </row>
    <row r="338" spans="1:9" ht="12.75">
      <c r="A338" s="47">
        <v>21</v>
      </c>
      <c r="B338" s="3" t="s">
        <v>234</v>
      </c>
      <c r="C338" s="36"/>
      <c r="D338" s="36"/>
      <c r="E338" s="36"/>
      <c r="F338" s="36"/>
      <c r="G338" s="63">
        <f t="shared" si="13"/>
        <v>0</v>
      </c>
      <c r="H338" s="84">
        <f t="shared" si="14"/>
        <v>0</v>
      </c>
      <c r="I338" s="3"/>
    </row>
    <row r="339" spans="1:9" ht="12.75">
      <c r="A339" s="47">
        <v>22</v>
      </c>
      <c r="B339" s="3" t="s">
        <v>266</v>
      </c>
      <c r="C339" s="36" t="s">
        <v>177</v>
      </c>
      <c r="D339" s="36">
        <v>35.4</v>
      </c>
      <c r="E339" s="36">
        <v>96</v>
      </c>
      <c r="F339" s="36">
        <v>0.27</v>
      </c>
      <c r="G339" s="63">
        <f t="shared" si="13"/>
        <v>917.568</v>
      </c>
      <c r="H339" s="84">
        <f t="shared" si="14"/>
        <v>22454.82</v>
      </c>
      <c r="I339" s="3"/>
    </row>
    <row r="340" spans="1:9" ht="12.75">
      <c r="A340" s="47">
        <v>23</v>
      </c>
      <c r="B340" s="3" t="s">
        <v>355</v>
      </c>
      <c r="C340" s="36" t="s">
        <v>356</v>
      </c>
      <c r="D340" s="36">
        <v>10</v>
      </c>
      <c r="E340" s="36">
        <v>4</v>
      </c>
      <c r="F340" s="36">
        <v>0.34</v>
      </c>
      <c r="G340" s="63">
        <f t="shared" si="13"/>
        <v>13.600000000000001</v>
      </c>
      <c r="H340" s="84">
        <f t="shared" si="14"/>
        <v>332.82</v>
      </c>
      <c r="I340" s="3"/>
    </row>
    <row r="341" spans="1:10" ht="13.5" customHeight="1">
      <c r="A341" s="47">
        <v>24</v>
      </c>
      <c r="B341" s="3" t="s">
        <v>100</v>
      </c>
      <c r="C341" s="36" t="s">
        <v>47</v>
      </c>
      <c r="D341" s="36">
        <v>128</v>
      </c>
      <c r="E341" s="36">
        <v>1</v>
      </c>
      <c r="F341" s="36">
        <v>1</v>
      </c>
      <c r="G341" s="63">
        <f>D341*E341</f>
        <v>128</v>
      </c>
      <c r="H341" s="84">
        <f t="shared" si="14"/>
        <v>3132.43</v>
      </c>
      <c r="I341" s="3"/>
      <c r="J341" s="15"/>
    </row>
    <row r="342" spans="1:10" ht="15">
      <c r="A342" s="47"/>
      <c r="B342" s="2" t="s">
        <v>265</v>
      </c>
      <c r="C342" s="36"/>
      <c r="D342" s="36"/>
      <c r="E342" s="36"/>
      <c r="F342" s="36"/>
      <c r="G342" s="152">
        <f>SUM(G318:G341)</f>
        <v>4004.238</v>
      </c>
      <c r="H342" s="30">
        <f>SUM(H318:H341)</f>
        <v>97992.15000000002</v>
      </c>
      <c r="I342" s="3"/>
      <c r="J342" s="15"/>
    </row>
    <row r="343" spans="1:10" ht="12.75">
      <c r="A343" s="93">
        <v>3</v>
      </c>
      <c r="B343" s="5" t="s">
        <v>317</v>
      </c>
      <c r="C343" s="36"/>
      <c r="D343" s="36"/>
      <c r="E343" s="36"/>
      <c r="F343" s="36"/>
      <c r="G343" s="63"/>
      <c r="H343" s="38"/>
      <c r="I343" s="3"/>
      <c r="J343" s="13"/>
    </row>
    <row r="344" spans="1:10" ht="12.75">
      <c r="A344" s="47">
        <v>1</v>
      </c>
      <c r="B344" s="61" t="s">
        <v>204</v>
      </c>
      <c r="C344" s="36" t="s">
        <v>211</v>
      </c>
      <c r="D344" s="36">
        <f>1601-128</f>
        <v>1473</v>
      </c>
      <c r="E344" s="36">
        <v>1</v>
      </c>
      <c r="F344" s="36">
        <v>1</v>
      </c>
      <c r="G344" s="63">
        <f>1601-128</f>
        <v>1473</v>
      </c>
      <c r="H344" s="84">
        <f>ROUND(137172/5605.238*G344,2)</f>
        <v>36047.42</v>
      </c>
      <c r="I344" s="3"/>
      <c r="J344" s="12"/>
    </row>
    <row r="345" spans="1:10" ht="12.75">
      <c r="A345" s="47">
        <v>2</v>
      </c>
      <c r="B345" s="3" t="s">
        <v>207</v>
      </c>
      <c r="C345" s="36" t="s">
        <v>211</v>
      </c>
      <c r="D345" s="63">
        <f>4*8*4</f>
        <v>128</v>
      </c>
      <c r="E345" s="36">
        <v>1</v>
      </c>
      <c r="F345" s="36">
        <v>1</v>
      </c>
      <c r="G345" s="63">
        <v>128</v>
      </c>
      <c r="H345" s="84">
        <f>ROUND(137172/5605.238*G345,2)</f>
        <v>3132.43</v>
      </c>
      <c r="I345" s="3"/>
      <c r="J345" s="23"/>
    </row>
    <row r="346" spans="1:10" ht="15.75" customHeight="1">
      <c r="A346" s="47"/>
      <c r="B346" s="5" t="s">
        <v>196</v>
      </c>
      <c r="C346" s="55"/>
      <c r="D346" s="174"/>
      <c r="E346" s="55"/>
      <c r="F346" s="55"/>
      <c r="G346" s="54">
        <f>SUM(G344:G345)</f>
        <v>1601</v>
      </c>
      <c r="H346" s="177">
        <f>SUM(H344:H345)</f>
        <v>39179.85</v>
      </c>
      <c r="I346" s="3"/>
      <c r="J346" s="13"/>
    </row>
    <row r="347" spans="1:10" ht="15">
      <c r="A347" s="47"/>
      <c r="B347" s="4" t="s">
        <v>230</v>
      </c>
      <c r="C347" s="36"/>
      <c r="D347" s="63"/>
      <c r="E347" s="36"/>
      <c r="F347" s="36"/>
      <c r="G347" s="152">
        <f>G342+G346</f>
        <v>5605.237999999999</v>
      </c>
      <c r="H347" s="30">
        <f>H342+H346</f>
        <v>137172.00000000003</v>
      </c>
      <c r="I347" s="3"/>
      <c r="J347" s="13"/>
    </row>
    <row r="348" spans="1:10" ht="17.25" customHeight="1">
      <c r="A348" s="93">
        <v>4</v>
      </c>
      <c r="B348" s="5" t="s">
        <v>267</v>
      </c>
      <c r="C348" s="36" t="s">
        <v>47</v>
      </c>
      <c r="D348" s="36">
        <v>4202</v>
      </c>
      <c r="E348" s="36">
        <v>1</v>
      </c>
      <c r="F348" s="36">
        <v>1</v>
      </c>
      <c r="G348" s="63">
        <f>D348*E348*F348</f>
        <v>4202</v>
      </c>
      <c r="H348" s="183">
        <v>228887</v>
      </c>
      <c r="I348" s="48" t="s">
        <v>402</v>
      </c>
      <c r="J348" s="15"/>
    </row>
    <row r="349" spans="1:9" ht="15.75" customHeight="1">
      <c r="A349" s="93">
        <v>5</v>
      </c>
      <c r="B349" s="61" t="s">
        <v>442</v>
      </c>
      <c r="C349" s="36"/>
      <c r="D349" s="36"/>
      <c r="E349" s="36"/>
      <c r="F349" s="36"/>
      <c r="G349" s="3"/>
      <c r="H349" s="184">
        <f>15000+15000</f>
        <v>30000</v>
      </c>
      <c r="I349" s="3"/>
    </row>
    <row r="350" spans="1:9" ht="22.5" customHeight="1">
      <c r="A350" s="93">
        <v>6</v>
      </c>
      <c r="B350" s="61" t="s">
        <v>449</v>
      </c>
      <c r="C350" s="36"/>
      <c r="D350" s="36"/>
      <c r="E350" s="36"/>
      <c r="F350" s="36"/>
      <c r="G350" s="3"/>
      <c r="H350" s="184">
        <v>57480</v>
      </c>
      <c r="I350" s="68" t="s">
        <v>450</v>
      </c>
    </row>
    <row r="351" spans="1:10" ht="18.75" customHeight="1">
      <c r="A351" s="47"/>
      <c r="B351" s="4" t="s">
        <v>362</v>
      </c>
      <c r="C351" s="55"/>
      <c r="D351" s="55"/>
      <c r="E351" s="48"/>
      <c r="F351" s="48"/>
      <c r="G351" s="54"/>
      <c r="H351" s="180">
        <f>H316+H347+H348+H349+H350</f>
        <v>777309</v>
      </c>
      <c r="I351" s="3"/>
      <c r="J351" s="45"/>
    </row>
    <row r="352" spans="1:9" ht="15">
      <c r="A352" s="194" t="s">
        <v>74</v>
      </c>
      <c r="B352" s="195"/>
      <c r="C352" s="195"/>
      <c r="D352" s="195"/>
      <c r="E352" s="195"/>
      <c r="F352" s="195"/>
      <c r="G352" s="195"/>
      <c r="H352" s="195"/>
      <c r="I352" s="3"/>
    </row>
    <row r="353" spans="1:9" ht="15">
      <c r="A353" s="198" t="s">
        <v>14</v>
      </c>
      <c r="B353" s="199"/>
      <c r="C353" s="199"/>
      <c r="D353" s="199"/>
      <c r="E353" s="199"/>
      <c r="F353" s="199"/>
      <c r="G353" s="199"/>
      <c r="H353" s="199"/>
      <c r="I353" s="3"/>
    </row>
    <row r="354" spans="1:9" ht="12.75">
      <c r="A354" s="60">
        <v>1</v>
      </c>
      <c r="B354" s="60" t="s">
        <v>245</v>
      </c>
      <c r="C354" s="29"/>
      <c r="D354" s="29"/>
      <c r="E354" s="29"/>
      <c r="F354" s="29"/>
      <c r="G354" s="29"/>
      <c r="H354" s="29"/>
      <c r="I354" s="3"/>
    </row>
    <row r="355" spans="1:9" ht="12.75">
      <c r="A355" s="36">
        <v>1</v>
      </c>
      <c r="B355" s="59" t="s">
        <v>102</v>
      </c>
      <c r="C355" s="36" t="s">
        <v>52</v>
      </c>
      <c r="D355" s="36">
        <v>29</v>
      </c>
      <c r="E355" s="36"/>
      <c r="F355" s="36"/>
      <c r="G355" s="36"/>
      <c r="H355" s="43"/>
      <c r="I355" s="3"/>
    </row>
    <row r="356" spans="1:9" ht="12.75">
      <c r="A356" s="36">
        <v>2</v>
      </c>
      <c r="B356" s="59" t="s">
        <v>103</v>
      </c>
      <c r="C356" s="36" t="s">
        <v>52</v>
      </c>
      <c r="D356" s="43">
        <v>29</v>
      </c>
      <c r="E356" s="36"/>
      <c r="F356" s="36"/>
      <c r="G356" s="36"/>
      <c r="H356" s="43"/>
      <c r="I356" s="3"/>
    </row>
    <row r="357" spans="1:9" ht="12.75">
      <c r="A357" s="36">
        <v>3</v>
      </c>
      <c r="B357" s="59" t="s">
        <v>104</v>
      </c>
      <c r="C357" s="36" t="s">
        <v>58</v>
      </c>
      <c r="D357" s="43">
        <v>6</v>
      </c>
      <c r="E357" s="36"/>
      <c r="F357" s="36"/>
      <c r="G357" s="36"/>
      <c r="H357" s="43"/>
      <c r="I357" s="3"/>
    </row>
    <row r="358" spans="1:9" ht="12.75">
      <c r="A358" s="36">
        <v>4</v>
      </c>
      <c r="B358" s="59" t="s">
        <v>105</v>
      </c>
      <c r="C358" s="36" t="s">
        <v>52</v>
      </c>
      <c r="D358" s="43">
        <v>313.68</v>
      </c>
      <c r="E358" s="36"/>
      <c r="F358" s="36"/>
      <c r="G358" s="36"/>
      <c r="H358" s="43"/>
      <c r="I358" s="3"/>
    </row>
    <row r="359" spans="1:9" ht="12.75">
      <c r="A359" s="36">
        <v>5</v>
      </c>
      <c r="B359" s="59" t="s">
        <v>106</v>
      </c>
      <c r="C359" s="36" t="s">
        <v>52</v>
      </c>
      <c r="D359" s="43">
        <v>279.56</v>
      </c>
      <c r="E359" s="36"/>
      <c r="F359" s="36"/>
      <c r="G359" s="36"/>
      <c r="H359" s="43"/>
      <c r="I359" s="3"/>
    </row>
    <row r="360" spans="1:9" ht="12.75">
      <c r="A360" s="36">
        <v>6</v>
      </c>
      <c r="B360" s="59" t="s">
        <v>107</v>
      </c>
      <c r="C360" s="36" t="s">
        <v>52</v>
      </c>
      <c r="D360" s="43">
        <v>79</v>
      </c>
      <c r="E360" s="36"/>
      <c r="F360" s="36"/>
      <c r="G360" s="36"/>
      <c r="H360" s="43"/>
      <c r="I360" s="3"/>
    </row>
    <row r="361" spans="1:9" ht="12.75">
      <c r="A361" s="36">
        <v>7</v>
      </c>
      <c r="B361" s="59" t="s">
        <v>108</v>
      </c>
      <c r="C361" s="36" t="s">
        <v>109</v>
      </c>
      <c r="D361" s="43">
        <v>200</v>
      </c>
      <c r="E361" s="36"/>
      <c r="F361" s="36"/>
      <c r="G361" s="36"/>
      <c r="H361" s="43"/>
      <c r="I361" s="3"/>
    </row>
    <row r="362" spans="1:9" ht="12.75">
      <c r="A362" s="36">
        <v>8</v>
      </c>
      <c r="B362" s="59" t="s">
        <v>110</v>
      </c>
      <c r="C362" s="36" t="s">
        <v>52</v>
      </c>
      <c r="D362" s="43">
        <v>21.36</v>
      </c>
      <c r="E362" s="36"/>
      <c r="F362" s="36"/>
      <c r="G362" s="36"/>
      <c r="H362" s="43"/>
      <c r="I362" s="3"/>
    </row>
    <row r="363" spans="1:9" ht="12.75">
      <c r="A363" s="36">
        <v>9</v>
      </c>
      <c r="B363" s="59" t="s">
        <v>111</v>
      </c>
      <c r="C363" s="36"/>
      <c r="D363" s="43"/>
      <c r="E363" s="36"/>
      <c r="F363" s="36"/>
      <c r="G363" s="36"/>
      <c r="H363" s="43"/>
      <c r="I363" s="3"/>
    </row>
    <row r="364" spans="1:10" ht="12.75">
      <c r="A364" s="36">
        <v>10</v>
      </c>
      <c r="B364" s="59" t="s">
        <v>257</v>
      </c>
      <c r="C364" s="36"/>
      <c r="D364" s="43"/>
      <c r="E364" s="36"/>
      <c r="F364" s="36"/>
      <c r="G364" s="36"/>
      <c r="H364" s="43"/>
      <c r="I364" s="3"/>
      <c r="J364" s="45"/>
    </row>
    <row r="365" spans="1:9" ht="12.75">
      <c r="A365" s="36">
        <v>11</v>
      </c>
      <c r="B365" s="59" t="s">
        <v>112</v>
      </c>
      <c r="C365" s="36"/>
      <c r="D365" s="43"/>
      <c r="E365" s="36"/>
      <c r="F365" s="36"/>
      <c r="G365" s="36"/>
      <c r="H365" s="43"/>
      <c r="I365" s="3"/>
    </row>
    <row r="366" spans="1:9" ht="15">
      <c r="A366" s="36"/>
      <c r="B366" s="51" t="s">
        <v>196</v>
      </c>
      <c r="C366" s="36"/>
      <c r="D366" s="43"/>
      <c r="E366" s="36"/>
      <c r="F366" s="36"/>
      <c r="G366" s="36"/>
      <c r="H366" s="30">
        <f>106106-22741</f>
        <v>83365</v>
      </c>
      <c r="I366" s="3"/>
    </row>
    <row r="367" spans="1:9" ht="15">
      <c r="A367" s="48">
        <v>2</v>
      </c>
      <c r="B367" s="5" t="s">
        <v>317</v>
      </c>
      <c r="C367" s="36"/>
      <c r="D367" s="43"/>
      <c r="E367" s="36"/>
      <c r="F367" s="36"/>
      <c r="G367" s="36"/>
      <c r="H367" s="181"/>
      <c r="I367" s="58"/>
    </row>
    <row r="368" spans="1:9" ht="14.25">
      <c r="A368" s="55">
        <v>1</v>
      </c>
      <c r="B368" s="59" t="s">
        <v>327</v>
      </c>
      <c r="C368" s="36" t="s">
        <v>211</v>
      </c>
      <c r="D368" s="43">
        <v>488</v>
      </c>
      <c r="E368" s="36">
        <v>1</v>
      </c>
      <c r="F368" s="36">
        <v>1</v>
      </c>
      <c r="G368" s="43">
        <v>488</v>
      </c>
      <c r="H368" s="185">
        <f>22741/664*G368</f>
        <v>16713.265060240963</v>
      </c>
      <c r="I368" s="58"/>
    </row>
    <row r="369" spans="1:9" ht="14.25">
      <c r="A369" s="55">
        <v>2</v>
      </c>
      <c r="B369" s="59" t="s">
        <v>328</v>
      </c>
      <c r="C369" s="36" t="s">
        <v>211</v>
      </c>
      <c r="D369" s="43">
        <v>152</v>
      </c>
      <c r="E369" s="36">
        <v>1</v>
      </c>
      <c r="F369" s="36">
        <v>1</v>
      </c>
      <c r="G369" s="43">
        <v>152</v>
      </c>
      <c r="H369" s="185">
        <f>22741/664*G369</f>
        <v>5205.77108433735</v>
      </c>
      <c r="I369" s="58"/>
    </row>
    <row r="370" spans="1:9" ht="14.25">
      <c r="A370" s="55">
        <v>3</v>
      </c>
      <c r="B370" s="59" t="s">
        <v>329</v>
      </c>
      <c r="C370" s="36" t="s">
        <v>211</v>
      </c>
      <c r="D370" s="43">
        <v>24</v>
      </c>
      <c r="E370" s="36">
        <v>1</v>
      </c>
      <c r="F370" s="36">
        <v>1</v>
      </c>
      <c r="G370" s="43">
        <v>24</v>
      </c>
      <c r="H370" s="185">
        <f>22741/664*G370</f>
        <v>821.9638554216867</v>
      </c>
      <c r="I370" s="58"/>
    </row>
    <row r="371" spans="1:9" ht="15">
      <c r="A371" s="55"/>
      <c r="B371" s="51" t="s">
        <v>196</v>
      </c>
      <c r="C371" s="36"/>
      <c r="D371" s="43"/>
      <c r="E371" s="36"/>
      <c r="F371" s="36"/>
      <c r="G371" s="29">
        <f>SUM(G368:G370)</f>
        <v>664</v>
      </c>
      <c r="H371" s="181">
        <f>SUM(H368:H370)</f>
        <v>22741</v>
      </c>
      <c r="I371" s="58"/>
    </row>
    <row r="372" spans="1:10" ht="16.5" customHeight="1">
      <c r="A372" s="55"/>
      <c r="B372" s="155" t="s">
        <v>231</v>
      </c>
      <c r="C372" s="62"/>
      <c r="D372" s="150"/>
      <c r="E372" s="62"/>
      <c r="F372" s="62"/>
      <c r="G372" s="152"/>
      <c r="H372" s="181">
        <f>H366+H371</f>
        <v>106106</v>
      </c>
      <c r="I372" s="58"/>
      <c r="J372" s="11"/>
    </row>
    <row r="373" spans="1:9" ht="18.75" customHeight="1">
      <c r="A373" s="194" t="s">
        <v>75</v>
      </c>
      <c r="B373" s="195"/>
      <c r="C373" s="195"/>
      <c r="D373" s="195"/>
      <c r="E373" s="195"/>
      <c r="F373" s="195"/>
      <c r="G373" s="195"/>
      <c r="H373" s="195"/>
      <c r="I373" s="3"/>
    </row>
    <row r="374" spans="1:9" ht="15.75" customHeight="1">
      <c r="A374" s="194" t="s">
        <v>13</v>
      </c>
      <c r="B374" s="195"/>
      <c r="C374" s="195"/>
      <c r="D374" s="195"/>
      <c r="E374" s="195"/>
      <c r="F374" s="195"/>
      <c r="G374" s="195"/>
      <c r="H374" s="195"/>
      <c r="I374" s="3"/>
    </row>
    <row r="375" spans="1:9" ht="15.75" customHeight="1">
      <c r="A375" s="27">
        <v>1</v>
      </c>
      <c r="B375" s="59" t="s">
        <v>427</v>
      </c>
      <c r="C375" s="36" t="s">
        <v>47</v>
      </c>
      <c r="D375" s="36">
        <v>546</v>
      </c>
      <c r="E375" s="36">
        <v>1</v>
      </c>
      <c r="F375" s="36">
        <v>1</v>
      </c>
      <c r="G375" s="36">
        <f>D375*E375*F375</f>
        <v>546</v>
      </c>
      <c r="H375" s="186">
        <v>18477</v>
      </c>
      <c r="I375" s="56" t="s">
        <v>407</v>
      </c>
    </row>
    <row r="376" spans="1:9" ht="15.75" customHeight="1">
      <c r="A376" s="27">
        <v>2</v>
      </c>
      <c r="B376" s="59" t="s">
        <v>428</v>
      </c>
      <c r="C376" s="36" t="s">
        <v>47</v>
      </c>
      <c r="D376" s="36">
        <v>133</v>
      </c>
      <c r="E376" s="36">
        <v>1</v>
      </c>
      <c r="F376" s="36">
        <v>1</v>
      </c>
      <c r="G376" s="36">
        <f>D376*E376*F376</f>
        <v>133</v>
      </c>
      <c r="H376" s="186">
        <v>9612</v>
      </c>
      <c r="I376" s="56" t="s">
        <v>408</v>
      </c>
    </row>
    <row r="377" spans="1:9" ht="15.75" customHeight="1">
      <c r="A377" s="27"/>
      <c r="B377" s="27" t="s">
        <v>196</v>
      </c>
      <c r="C377" s="27"/>
      <c r="D377" s="27"/>
      <c r="E377" s="27"/>
      <c r="F377" s="27"/>
      <c r="G377" s="27"/>
      <c r="H377" s="187">
        <f>H375+H376</f>
        <v>28089</v>
      </c>
      <c r="I377" s="3"/>
    </row>
    <row r="378" spans="1:9" ht="12.75">
      <c r="A378" s="196" t="s">
        <v>76</v>
      </c>
      <c r="B378" s="197"/>
      <c r="C378" s="197"/>
      <c r="D378" s="197"/>
      <c r="E378" s="197"/>
      <c r="F378" s="197"/>
      <c r="G378" s="197"/>
      <c r="H378" s="197"/>
      <c r="I378" s="3"/>
    </row>
    <row r="379" spans="1:9" ht="12.75">
      <c r="A379" s="196" t="s">
        <v>15</v>
      </c>
      <c r="B379" s="197"/>
      <c r="C379" s="197"/>
      <c r="D379" s="197"/>
      <c r="E379" s="197"/>
      <c r="F379" s="197"/>
      <c r="G379" s="197"/>
      <c r="H379" s="197"/>
      <c r="I379" s="3"/>
    </row>
    <row r="380" spans="1:9" ht="15">
      <c r="A380" s="29"/>
      <c r="B380" s="36" t="s">
        <v>73</v>
      </c>
      <c r="C380" s="27" t="s">
        <v>73</v>
      </c>
      <c r="D380" s="27" t="s">
        <v>73</v>
      </c>
      <c r="E380" s="27" t="s">
        <v>73</v>
      </c>
      <c r="F380" s="27" t="s">
        <v>73</v>
      </c>
      <c r="G380" s="27" t="s">
        <v>73</v>
      </c>
      <c r="H380" s="27" t="s">
        <v>73</v>
      </c>
      <c r="I380" s="146"/>
    </row>
    <row r="381" spans="1:9" ht="15">
      <c r="A381" s="194" t="s">
        <v>77</v>
      </c>
      <c r="B381" s="195"/>
      <c r="C381" s="195"/>
      <c r="D381" s="195"/>
      <c r="E381" s="195"/>
      <c r="F381" s="195"/>
      <c r="G381" s="195"/>
      <c r="H381" s="195"/>
      <c r="I381" s="146"/>
    </row>
    <row r="382" spans="1:9" ht="15">
      <c r="A382" s="27">
        <v>1</v>
      </c>
      <c r="B382" s="27" t="s">
        <v>334</v>
      </c>
      <c r="C382" s="27"/>
      <c r="D382" s="27"/>
      <c r="E382" s="27"/>
      <c r="F382" s="27"/>
      <c r="G382" s="27"/>
      <c r="H382" s="27"/>
      <c r="I382" s="3"/>
    </row>
    <row r="383" spans="1:9" ht="12.75">
      <c r="A383" s="36">
        <v>1</v>
      </c>
      <c r="B383" s="139" t="s">
        <v>178</v>
      </c>
      <c r="C383" s="138" t="s">
        <v>42</v>
      </c>
      <c r="D383" s="138">
        <f>9715/100</f>
        <v>97.15</v>
      </c>
      <c r="E383" s="138">
        <v>126</v>
      </c>
      <c r="F383" s="138">
        <v>0.091</v>
      </c>
      <c r="G383" s="63">
        <f aca="true" t="shared" si="15" ref="G383:G389">D383*E383*F383</f>
        <v>1113.9219</v>
      </c>
      <c r="H383" s="84">
        <f>ROUND(48713/2975.05*G383,2)</f>
        <v>18239.18</v>
      </c>
      <c r="I383" s="3"/>
    </row>
    <row r="384" spans="1:9" ht="12.75">
      <c r="A384" s="36">
        <v>2</v>
      </c>
      <c r="B384" s="139" t="s">
        <v>179</v>
      </c>
      <c r="C384" s="138" t="s">
        <v>42</v>
      </c>
      <c r="D384" s="138">
        <v>199.3</v>
      </c>
      <c r="E384" s="138">
        <v>126</v>
      </c>
      <c r="F384" s="138">
        <v>0.03</v>
      </c>
      <c r="G384" s="63">
        <f t="shared" si="15"/>
        <v>753.354</v>
      </c>
      <c r="H384" s="84">
        <f aca="true" t="shared" si="16" ref="H384:H389">ROUND(48713/2975.05*G384,2)</f>
        <v>12335.3</v>
      </c>
      <c r="I384" s="3"/>
    </row>
    <row r="385" spans="1:9" ht="12.75">
      <c r="A385" s="36">
        <v>3</v>
      </c>
      <c r="B385" s="139" t="s">
        <v>122</v>
      </c>
      <c r="C385" s="138" t="s">
        <v>42</v>
      </c>
      <c r="D385" s="138">
        <v>44.07</v>
      </c>
      <c r="E385" s="138">
        <v>126</v>
      </c>
      <c r="F385" s="138">
        <v>0.129</v>
      </c>
      <c r="G385" s="63">
        <f t="shared" si="15"/>
        <v>716.31378</v>
      </c>
      <c r="H385" s="84">
        <f t="shared" si="16"/>
        <v>11728.81</v>
      </c>
      <c r="I385" s="3"/>
    </row>
    <row r="386" spans="1:9" ht="12.75">
      <c r="A386" s="36">
        <v>4</v>
      </c>
      <c r="B386" s="139" t="s">
        <v>113</v>
      </c>
      <c r="C386" s="138" t="s">
        <v>60</v>
      </c>
      <c r="D386" s="138">
        <v>4.4</v>
      </c>
      <c r="E386" s="138">
        <v>4</v>
      </c>
      <c r="F386" s="138">
        <v>2.1</v>
      </c>
      <c r="G386" s="63">
        <f t="shared" si="15"/>
        <v>36.96000000000001</v>
      </c>
      <c r="H386" s="84">
        <f t="shared" si="16"/>
        <v>605.18</v>
      </c>
      <c r="I386" s="3"/>
    </row>
    <row r="387" spans="1:9" ht="12.75">
      <c r="A387" s="36">
        <v>5</v>
      </c>
      <c r="B387" s="139" t="s">
        <v>116</v>
      </c>
      <c r="C387" s="138" t="s">
        <v>42</v>
      </c>
      <c r="D387" s="138">
        <f>150/100</f>
        <v>1.5</v>
      </c>
      <c r="E387" s="138">
        <v>6</v>
      </c>
      <c r="F387" s="138">
        <v>6.25</v>
      </c>
      <c r="G387" s="63">
        <f t="shared" si="15"/>
        <v>56.25</v>
      </c>
      <c r="H387" s="84">
        <f t="shared" si="16"/>
        <v>921.03</v>
      </c>
      <c r="I387" s="3"/>
    </row>
    <row r="388" spans="1:9" ht="12.75">
      <c r="A388" s="36">
        <v>6</v>
      </c>
      <c r="B388" s="139" t="s">
        <v>123</v>
      </c>
      <c r="C388" s="145" t="s">
        <v>51</v>
      </c>
      <c r="D388" s="140">
        <v>7</v>
      </c>
      <c r="E388" s="138">
        <v>126</v>
      </c>
      <c r="F388" s="138">
        <v>0.125</v>
      </c>
      <c r="G388" s="63">
        <f t="shared" si="15"/>
        <v>110.25</v>
      </c>
      <c r="H388" s="84">
        <f t="shared" si="16"/>
        <v>1805.22</v>
      </c>
      <c r="I388" s="3"/>
    </row>
    <row r="389" spans="1:9" ht="12.75">
      <c r="A389" s="36">
        <v>7</v>
      </c>
      <c r="B389" s="139" t="s">
        <v>323</v>
      </c>
      <c r="C389" s="145" t="s">
        <v>47</v>
      </c>
      <c r="D389" s="140">
        <f>1*20</f>
        <v>20</v>
      </c>
      <c r="E389" s="144">
        <v>3</v>
      </c>
      <c r="F389" s="137">
        <v>1</v>
      </c>
      <c r="G389" s="63">
        <f t="shared" si="15"/>
        <v>60</v>
      </c>
      <c r="H389" s="84">
        <f t="shared" si="16"/>
        <v>982.43</v>
      </c>
      <c r="I389" s="3"/>
    </row>
    <row r="390" spans="1:10" ht="15">
      <c r="A390" s="36"/>
      <c r="B390" s="2" t="s">
        <v>324</v>
      </c>
      <c r="C390" s="32"/>
      <c r="D390" s="32"/>
      <c r="E390" s="32"/>
      <c r="F390" s="32"/>
      <c r="G390" s="152">
        <f>SUM(G383:G389)</f>
        <v>2847.04968</v>
      </c>
      <c r="H390" s="30">
        <f>SUM(H383:H389)</f>
        <v>46617.15</v>
      </c>
      <c r="I390" s="3"/>
      <c r="J390" s="11"/>
    </row>
    <row r="391" spans="1:10" ht="12.75">
      <c r="A391" s="29">
        <v>2</v>
      </c>
      <c r="B391" s="5" t="s">
        <v>317</v>
      </c>
      <c r="C391" s="36" t="s">
        <v>211</v>
      </c>
      <c r="D391" s="36"/>
      <c r="E391" s="33"/>
      <c r="F391" s="29"/>
      <c r="G391" s="31"/>
      <c r="H391" s="188"/>
      <c r="I391" s="29"/>
      <c r="J391" s="11"/>
    </row>
    <row r="392" spans="1:9" ht="12" customHeight="1">
      <c r="A392" s="36">
        <v>1</v>
      </c>
      <c r="B392" s="3" t="s">
        <v>258</v>
      </c>
      <c r="C392" s="36" t="s">
        <v>211</v>
      </c>
      <c r="D392" s="36">
        <v>70</v>
      </c>
      <c r="E392" s="44">
        <v>1</v>
      </c>
      <c r="F392" s="36">
        <v>1</v>
      </c>
      <c r="G392" s="63">
        <v>70</v>
      </c>
      <c r="H392" s="84">
        <f>ROUND(48713/2975.05*G392,2)</f>
        <v>1146.17</v>
      </c>
      <c r="I392" s="29"/>
    </row>
    <row r="393" spans="1:9" ht="12.75">
      <c r="A393" s="47">
        <v>2</v>
      </c>
      <c r="B393" s="3" t="s">
        <v>259</v>
      </c>
      <c r="C393" s="36" t="s">
        <v>211</v>
      </c>
      <c r="D393" s="36">
        <v>30</v>
      </c>
      <c r="E393" s="44">
        <v>1</v>
      </c>
      <c r="F393" s="36">
        <v>1</v>
      </c>
      <c r="G393" s="63">
        <v>30</v>
      </c>
      <c r="H393" s="84">
        <f>ROUND(48713/2975.05*G393,2)</f>
        <v>491.22</v>
      </c>
      <c r="I393" s="3"/>
    </row>
    <row r="394" spans="1:9" ht="12.75">
      <c r="A394" s="47">
        <v>3</v>
      </c>
      <c r="B394" s="3" t="s">
        <v>330</v>
      </c>
      <c r="C394" s="36" t="s">
        <v>211</v>
      </c>
      <c r="D394" s="36">
        <v>12</v>
      </c>
      <c r="E394" s="44">
        <v>1</v>
      </c>
      <c r="F394" s="36">
        <v>1</v>
      </c>
      <c r="G394" s="63">
        <v>12</v>
      </c>
      <c r="H394" s="84">
        <f>ROUND(48713/2975.05*G394,2)</f>
        <v>196.49</v>
      </c>
      <c r="I394" s="3"/>
    </row>
    <row r="395" spans="1:9" ht="12.75">
      <c r="A395" s="47">
        <v>4</v>
      </c>
      <c r="B395" s="3" t="s">
        <v>331</v>
      </c>
      <c r="C395" s="36" t="s">
        <v>211</v>
      </c>
      <c r="D395" s="36">
        <v>16</v>
      </c>
      <c r="E395" s="44">
        <v>1</v>
      </c>
      <c r="F395" s="36">
        <v>1</v>
      </c>
      <c r="G395" s="63">
        <v>16</v>
      </c>
      <c r="H395" s="84">
        <f>ROUND(48713/2975.05*G395,2)</f>
        <v>261.98</v>
      </c>
      <c r="I395" s="3"/>
    </row>
    <row r="396" spans="1:9" ht="15">
      <c r="A396" s="47"/>
      <c r="B396" s="2" t="s">
        <v>196</v>
      </c>
      <c r="C396" s="36"/>
      <c r="D396" s="36"/>
      <c r="E396" s="44"/>
      <c r="F396" s="36"/>
      <c r="G396" s="31">
        <f>SUM(G392:G395)</f>
        <v>128</v>
      </c>
      <c r="H396" s="30">
        <f>SUM(H392:H395)</f>
        <v>2095.86</v>
      </c>
      <c r="I396" s="3"/>
    </row>
    <row r="397" spans="1:9" ht="13.5" customHeight="1">
      <c r="A397" s="47"/>
      <c r="B397" s="5" t="s">
        <v>357</v>
      </c>
      <c r="C397" s="36"/>
      <c r="D397" s="36"/>
      <c r="E397" s="44"/>
      <c r="F397" s="36"/>
      <c r="G397" s="152">
        <f>G390+G396</f>
        <v>2975.04968</v>
      </c>
      <c r="H397" s="30">
        <f>H390+H396</f>
        <v>48713.01</v>
      </c>
      <c r="I397" s="3"/>
    </row>
    <row r="398" spans="1:9" ht="15.75" customHeight="1">
      <c r="A398" s="29">
        <v>3</v>
      </c>
      <c r="B398" s="154" t="s">
        <v>219</v>
      </c>
      <c r="C398" s="35" t="s">
        <v>47</v>
      </c>
      <c r="D398" s="35">
        <v>209</v>
      </c>
      <c r="E398" s="52">
        <v>1</v>
      </c>
      <c r="F398" s="52">
        <v>1</v>
      </c>
      <c r="G398" s="171">
        <f>D398*E398*F398</f>
        <v>209</v>
      </c>
      <c r="H398" s="183">
        <v>7010</v>
      </c>
      <c r="I398" s="35" t="s">
        <v>425</v>
      </c>
    </row>
    <row r="399" spans="1:9" ht="14.25">
      <c r="A399" s="29">
        <v>4</v>
      </c>
      <c r="B399" s="26" t="s">
        <v>446</v>
      </c>
      <c r="C399" s="35"/>
      <c r="D399" s="35"/>
      <c r="E399" s="33"/>
      <c r="F399" s="29"/>
      <c r="G399" s="50"/>
      <c r="H399" s="183">
        <v>44195</v>
      </c>
      <c r="I399" s="49" t="s">
        <v>246</v>
      </c>
    </row>
    <row r="400" spans="1:10" ht="16.5" customHeight="1">
      <c r="A400" s="47"/>
      <c r="B400" s="112" t="s">
        <v>332</v>
      </c>
      <c r="C400" s="36"/>
      <c r="D400" s="36"/>
      <c r="E400" s="36"/>
      <c r="F400" s="36"/>
      <c r="G400" s="31"/>
      <c r="H400" s="30">
        <f>H397+H398+H399</f>
        <v>99918.01000000001</v>
      </c>
      <c r="I400" s="3"/>
      <c r="J400" s="45"/>
    </row>
    <row r="401" spans="1:9" ht="20.25" customHeight="1">
      <c r="A401" s="194" t="s">
        <v>16</v>
      </c>
      <c r="B401" s="195"/>
      <c r="C401" s="195"/>
      <c r="D401" s="195"/>
      <c r="E401" s="195"/>
      <c r="F401" s="195"/>
      <c r="G401" s="195"/>
      <c r="H401" s="195"/>
      <c r="I401" s="3"/>
    </row>
    <row r="402" spans="1:9" ht="12.75">
      <c r="A402" s="32">
        <v>1</v>
      </c>
      <c r="B402" s="2" t="s">
        <v>124</v>
      </c>
      <c r="C402" s="3"/>
      <c r="D402" s="3"/>
      <c r="E402" s="44"/>
      <c r="F402" s="36"/>
      <c r="G402" s="36"/>
      <c r="H402" s="43"/>
      <c r="I402" s="3"/>
    </row>
    <row r="403" spans="1:9" ht="12.75">
      <c r="A403" s="35">
        <v>1</v>
      </c>
      <c r="B403" s="3" t="s">
        <v>125</v>
      </c>
      <c r="C403" s="35" t="s">
        <v>42</v>
      </c>
      <c r="D403" s="35">
        <v>1.08</v>
      </c>
      <c r="E403" s="37">
        <v>3</v>
      </c>
      <c r="F403" s="36">
        <v>0.23</v>
      </c>
      <c r="G403" s="63">
        <f>D403*E403*F403</f>
        <v>0.7452000000000001</v>
      </c>
      <c r="H403" s="84">
        <f>ROUND(42974/2438.13*G403,2)</f>
        <v>13.13</v>
      </c>
      <c r="I403" s="3"/>
    </row>
    <row r="404" spans="1:9" ht="12.75">
      <c r="A404" s="35">
        <v>2</v>
      </c>
      <c r="B404" s="3" t="s">
        <v>126</v>
      </c>
      <c r="C404" s="35" t="s">
        <v>127</v>
      </c>
      <c r="D404" s="35">
        <v>30</v>
      </c>
      <c r="E404" s="37">
        <v>1</v>
      </c>
      <c r="F404" s="36">
        <v>0.35</v>
      </c>
      <c r="G404" s="63">
        <f>D404*E404*F404</f>
        <v>10.5</v>
      </c>
      <c r="H404" s="84">
        <f aca="true" t="shared" si="17" ref="H404:H419">ROUND(42974/2438.13*G404,2)</f>
        <v>185.07</v>
      </c>
      <c r="I404" s="3"/>
    </row>
    <row r="405" spans="1:9" ht="12.75">
      <c r="A405" s="35">
        <v>3</v>
      </c>
      <c r="B405" s="3" t="s">
        <v>128</v>
      </c>
      <c r="C405" s="35" t="s">
        <v>85</v>
      </c>
      <c r="D405" s="35">
        <v>3</v>
      </c>
      <c r="E405" s="37">
        <v>12</v>
      </c>
      <c r="F405" s="36">
        <v>1.35</v>
      </c>
      <c r="G405" s="63">
        <f>D405*E405*F405</f>
        <v>48.6</v>
      </c>
      <c r="H405" s="84">
        <f t="shared" si="17"/>
        <v>856.61</v>
      </c>
      <c r="I405" s="3"/>
    </row>
    <row r="406" spans="1:9" ht="12.75">
      <c r="A406" s="35">
        <v>4</v>
      </c>
      <c r="B406" s="3" t="s">
        <v>129</v>
      </c>
      <c r="C406" s="35" t="s">
        <v>42</v>
      </c>
      <c r="D406" s="35">
        <v>1.08</v>
      </c>
      <c r="E406" s="37">
        <v>72</v>
      </c>
      <c r="F406" s="36">
        <v>0.03</v>
      </c>
      <c r="G406" s="63">
        <f>D406*E406*F406</f>
        <v>2.3328</v>
      </c>
      <c r="H406" s="84">
        <f t="shared" si="17"/>
        <v>41.12</v>
      </c>
      <c r="I406" s="3"/>
    </row>
    <row r="407" spans="1:9" ht="12.75">
      <c r="A407" s="35">
        <v>5</v>
      </c>
      <c r="B407" s="3" t="s">
        <v>130</v>
      </c>
      <c r="C407" s="35" t="s">
        <v>42</v>
      </c>
      <c r="D407" s="34">
        <f>100/100</f>
        <v>1</v>
      </c>
      <c r="E407" s="37">
        <v>12</v>
      </c>
      <c r="F407" s="36">
        <v>1.21</v>
      </c>
      <c r="G407" s="63">
        <f>D407*E407*F407</f>
        <v>14.52</v>
      </c>
      <c r="H407" s="84">
        <f t="shared" si="17"/>
        <v>255.93</v>
      </c>
      <c r="I407" s="3"/>
    </row>
    <row r="408" spans="1:9" ht="12.75">
      <c r="A408" s="32">
        <v>2</v>
      </c>
      <c r="B408" s="2" t="s">
        <v>131</v>
      </c>
      <c r="C408" s="35"/>
      <c r="D408" s="35"/>
      <c r="E408" s="37"/>
      <c r="F408" s="36"/>
      <c r="G408" s="63"/>
      <c r="H408" s="84">
        <f t="shared" si="17"/>
        <v>0</v>
      </c>
      <c r="I408" s="3"/>
    </row>
    <row r="409" spans="1:9" ht="12.75">
      <c r="A409" s="35">
        <v>1</v>
      </c>
      <c r="B409" s="3" t="s">
        <v>132</v>
      </c>
      <c r="C409" s="35" t="s">
        <v>42</v>
      </c>
      <c r="D409" s="42">
        <f>5000/100</f>
        <v>50</v>
      </c>
      <c r="E409" s="37">
        <v>3</v>
      </c>
      <c r="F409" s="36">
        <v>0.23</v>
      </c>
      <c r="G409" s="63">
        <f aca="true" t="shared" si="18" ref="G409:G419">D409*E409*F409</f>
        <v>34.5</v>
      </c>
      <c r="H409" s="84">
        <f t="shared" si="17"/>
        <v>608.09</v>
      </c>
      <c r="I409" s="3"/>
    </row>
    <row r="410" spans="1:9" ht="12.75">
      <c r="A410" s="35">
        <v>2</v>
      </c>
      <c r="B410" s="3" t="s">
        <v>238</v>
      </c>
      <c r="C410" s="35" t="s">
        <v>42</v>
      </c>
      <c r="D410" s="35">
        <v>1.44</v>
      </c>
      <c r="E410" s="37">
        <v>27</v>
      </c>
      <c r="F410" s="36">
        <v>0.03</v>
      </c>
      <c r="G410" s="63">
        <f t="shared" si="18"/>
        <v>1.1663999999999999</v>
      </c>
      <c r="H410" s="84">
        <f t="shared" si="17"/>
        <v>20.56</v>
      </c>
      <c r="I410" s="3"/>
    </row>
    <row r="411" spans="1:9" ht="12.75">
      <c r="A411" s="35">
        <v>3</v>
      </c>
      <c r="B411" s="3" t="s">
        <v>133</v>
      </c>
      <c r="C411" s="35" t="s">
        <v>42</v>
      </c>
      <c r="D411" s="35">
        <f>1945/100</f>
        <v>19.45</v>
      </c>
      <c r="E411" s="37">
        <v>27</v>
      </c>
      <c r="F411" s="36">
        <v>0.03</v>
      </c>
      <c r="G411" s="63">
        <f t="shared" si="18"/>
        <v>15.754499999999998</v>
      </c>
      <c r="H411" s="84">
        <f t="shared" si="17"/>
        <v>277.69</v>
      </c>
      <c r="I411" s="3"/>
    </row>
    <row r="412" spans="1:9" ht="12.75">
      <c r="A412" s="35">
        <v>4</v>
      </c>
      <c r="B412" s="3" t="s">
        <v>134</v>
      </c>
      <c r="C412" s="35"/>
      <c r="D412" s="35"/>
      <c r="E412" s="37"/>
      <c r="F412" s="36"/>
      <c r="G412" s="63">
        <f t="shared" si="18"/>
        <v>0</v>
      </c>
      <c r="H412" s="84">
        <f t="shared" si="17"/>
        <v>0</v>
      </c>
      <c r="I412" s="3"/>
    </row>
    <row r="413" spans="1:9" ht="12.75">
      <c r="A413" s="35">
        <v>5</v>
      </c>
      <c r="B413" s="3" t="s">
        <v>135</v>
      </c>
      <c r="C413" s="35" t="s">
        <v>42</v>
      </c>
      <c r="D413" s="35">
        <v>27.86</v>
      </c>
      <c r="E413" s="37">
        <v>12</v>
      </c>
      <c r="F413" s="36">
        <v>1.21</v>
      </c>
      <c r="G413" s="63">
        <f t="shared" si="18"/>
        <v>404.5272</v>
      </c>
      <c r="H413" s="84">
        <f t="shared" si="17"/>
        <v>7130.12</v>
      </c>
      <c r="I413" s="3"/>
    </row>
    <row r="414" spans="1:9" ht="12.75">
      <c r="A414" s="35">
        <v>6</v>
      </c>
      <c r="B414" s="3" t="s">
        <v>136</v>
      </c>
      <c r="C414" s="35" t="s">
        <v>120</v>
      </c>
      <c r="D414" s="35">
        <v>3</v>
      </c>
      <c r="E414" s="37">
        <v>12</v>
      </c>
      <c r="F414" s="36">
        <v>1.35</v>
      </c>
      <c r="G414" s="63">
        <f t="shared" si="18"/>
        <v>48.6</v>
      </c>
      <c r="H414" s="84">
        <f t="shared" si="17"/>
        <v>856.61</v>
      </c>
      <c r="I414" s="3"/>
    </row>
    <row r="415" spans="1:9" ht="12.75">
      <c r="A415" s="35">
        <v>7</v>
      </c>
      <c r="B415" s="3" t="s">
        <v>137</v>
      </c>
      <c r="C415" s="35" t="s">
        <v>42</v>
      </c>
      <c r="D415" s="35">
        <v>27.86</v>
      </c>
      <c r="E415" s="37">
        <v>6</v>
      </c>
      <c r="F415" s="36">
        <v>0.4</v>
      </c>
      <c r="G415" s="63">
        <f t="shared" si="18"/>
        <v>66.864</v>
      </c>
      <c r="H415" s="84">
        <f t="shared" si="17"/>
        <v>1178.53</v>
      </c>
      <c r="I415" s="3"/>
    </row>
    <row r="416" spans="1:9" ht="12.75">
      <c r="A416" s="35">
        <v>8</v>
      </c>
      <c r="B416" s="3" t="s">
        <v>138</v>
      </c>
      <c r="C416" s="35" t="s">
        <v>42</v>
      </c>
      <c r="D416" s="42">
        <f>22000*0.1/100</f>
        <v>22</v>
      </c>
      <c r="E416" s="37">
        <v>72</v>
      </c>
      <c r="F416" s="36">
        <v>0.03</v>
      </c>
      <c r="G416" s="63">
        <f t="shared" si="18"/>
        <v>47.519999999999996</v>
      </c>
      <c r="H416" s="84">
        <f t="shared" si="17"/>
        <v>837.58</v>
      </c>
      <c r="I416" s="3"/>
    </row>
    <row r="417" spans="1:9" ht="12.75">
      <c r="A417" s="35">
        <v>9</v>
      </c>
      <c r="B417" s="3" t="s">
        <v>126</v>
      </c>
      <c r="C417" s="35" t="s">
        <v>127</v>
      </c>
      <c r="D417" s="42">
        <v>30</v>
      </c>
      <c r="E417" s="37">
        <v>4</v>
      </c>
      <c r="F417" s="36">
        <v>0.35</v>
      </c>
      <c r="G417" s="63">
        <f t="shared" si="18"/>
        <v>42</v>
      </c>
      <c r="H417" s="84">
        <f t="shared" si="17"/>
        <v>740.28</v>
      </c>
      <c r="I417" s="3"/>
    </row>
    <row r="418" spans="1:9" ht="12.75">
      <c r="A418" s="35">
        <v>10</v>
      </c>
      <c r="B418" s="3" t="s">
        <v>256</v>
      </c>
      <c r="C418" s="35" t="s">
        <v>42</v>
      </c>
      <c r="D418" s="42">
        <v>2.44</v>
      </c>
      <c r="E418" s="37">
        <v>2</v>
      </c>
      <c r="F418" s="36">
        <v>6.25</v>
      </c>
      <c r="G418" s="63">
        <f t="shared" si="18"/>
        <v>30.5</v>
      </c>
      <c r="H418" s="84">
        <f t="shared" si="17"/>
        <v>537.59</v>
      </c>
      <c r="I418" s="3"/>
    </row>
    <row r="419" spans="1:9" ht="12.75">
      <c r="A419" s="35">
        <v>11</v>
      </c>
      <c r="B419" s="3" t="s">
        <v>139</v>
      </c>
      <c r="C419" s="35" t="s">
        <v>47</v>
      </c>
      <c r="D419" s="42">
        <v>120</v>
      </c>
      <c r="E419" s="37">
        <v>12</v>
      </c>
      <c r="F419" s="36">
        <v>1</v>
      </c>
      <c r="G419" s="63">
        <f t="shared" si="18"/>
        <v>1440</v>
      </c>
      <c r="H419" s="84">
        <f t="shared" si="17"/>
        <v>25381.16</v>
      </c>
      <c r="I419" s="3"/>
    </row>
    <row r="420" spans="1:9" ht="12.75">
      <c r="A420" s="35"/>
      <c r="B420" s="2" t="s">
        <v>196</v>
      </c>
      <c r="C420" s="35"/>
      <c r="D420" s="35"/>
      <c r="E420" s="33"/>
      <c r="F420" s="29"/>
      <c r="G420" s="31">
        <f>SUM(G403:G419)</f>
        <v>2208.1301</v>
      </c>
      <c r="H420" s="189">
        <f>SUM(H403:H419)</f>
        <v>38920.07</v>
      </c>
      <c r="I420" s="3"/>
    </row>
    <row r="421" spans="1:9" ht="12.75">
      <c r="A421" s="32">
        <v>3</v>
      </c>
      <c r="B421" s="5" t="s">
        <v>317</v>
      </c>
      <c r="C421" s="35"/>
      <c r="D421" s="40"/>
      <c r="E421" s="37"/>
      <c r="F421" s="36"/>
      <c r="G421" s="41"/>
      <c r="H421" s="188"/>
      <c r="I421" s="3"/>
    </row>
    <row r="422" spans="1:9" ht="12.75">
      <c r="A422" s="35">
        <v>1</v>
      </c>
      <c r="B422" s="3" t="s">
        <v>260</v>
      </c>
      <c r="C422" s="36" t="s">
        <v>211</v>
      </c>
      <c r="D422" s="40">
        <v>40</v>
      </c>
      <c r="E422" s="37">
        <v>1</v>
      </c>
      <c r="F422" s="36">
        <v>1</v>
      </c>
      <c r="G422" s="34">
        <v>40</v>
      </c>
      <c r="H422" s="84">
        <f>ROUND(42974/2438.13*G422,2)</f>
        <v>705.03</v>
      </c>
      <c r="I422" s="3"/>
    </row>
    <row r="423" spans="1:10" ht="12.75">
      <c r="A423" s="35">
        <v>2</v>
      </c>
      <c r="B423" s="3" t="s">
        <v>255</v>
      </c>
      <c r="C423" s="36" t="s">
        <v>211</v>
      </c>
      <c r="D423" s="40">
        <v>54</v>
      </c>
      <c r="E423" s="37">
        <v>1</v>
      </c>
      <c r="F423" s="36">
        <v>1</v>
      </c>
      <c r="G423" s="34">
        <v>54</v>
      </c>
      <c r="H423" s="84">
        <f>ROUND(42974/2438.13*G423,2)</f>
        <v>951.79</v>
      </c>
      <c r="I423" s="3"/>
      <c r="J423" s="11"/>
    </row>
    <row r="424" spans="1:9" ht="12.75">
      <c r="A424" s="35">
        <v>3</v>
      </c>
      <c r="B424" s="3" t="s">
        <v>206</v>
      </c>
      <c r="C424" s="36" t="s">
        <v>211</v>
      </c>
      <c r="D424" s="40">
        <v>60</v>
      </c>
      <c r="E424" s="37">
        <v>1</v>
      </c>
      <c r="F424" s="36">
        <v>1</v>
      </c>
      <c r="G424" s="34">
        <v>60</v>
      </c>
      <c r="H424" s="84">
        <f>ROUND(42974/2438.13*G424,2)</f>
        <v>1057.55</v>
      </c>
      <c r="I424" s="3"/>
    </row>
    <row r="425" spans="1:9" ht="12.75">
      <c r="A425" s="35">
        <v>4</v>
      </c>
      <c r="B425" s="3" t="s">
        <v>261</v>
      </c>
      <c r="C425" s="36" t="s">
        <v>211</v>
      </c>
      <c r="D425" s="40">
        <v>60</v>
      </c>
      <c r="E425" s="37">
        <v>1</v>
      </c>
      <c r="F425" s="36">
        <v>1</v>
      </c>
      <c r="G425" s="34">
        <v>60</v>
      </c>
      <c r="H425" s="84">
        <f>ROUND(42974/2438.13*G425,2)</f>
        <v>1057.55</v>
      </c>
      <c r="I425" s="3"/>
    </row>
    <row r="426" spans="1:9" ht="12.75">
      <c r="A426" s="35">
        <v>5</v>
      </c>
      <c r="B426" s="3" t="s">
        <v>333</v>
      </c>
      <c r="C426" s="36" t="s">
        <v>211</v>
      </c>
      <c r="D426" s="40">
        <v>16</v>
      </c>
      <c r="E426" s="37">
        <v>1</v>
      </c>
      <c r="F426" s="36">
        <v>1</v>
      </c>
      <c r="G426" s="34">
        <v>16</v>
      </c>
      <c r="H426" s="84">
        <f>ROUND(42974/2438.13*G426,2)</f>
        <v>282.01</v>
      </c>
      <c r="I426" s="3"/>
    </row>
    <row r="427" spans="1:9" ht="12.75">
      <c r="A427" s="35"/>
      <c r="B427" s="2" t="s">
        <v>196</v>
      </c>
      <c r="C427" s="36"/>
      <c r="D427" s="40"/>
      <c r="E427" s="37"/>
      <c r="F427" s="36"/>
      <c r="G427" s="70">
        <f>SUM(G422:G426)</f>
        <v>230</v>
      </c>
      <c r="H427" s="190">
        <f>SUM(H422:H426)</f>
        <v>4053.9300000000003</v>
      </c>
      <c r="I427" s="3"/>
    </row>
    <row r="428" spans="1:9" ht="15">
      <c r="A428" s="35"/>
      <c r="B428" s="1" t="s">
        <v>358</v>
      </c>
      <c r="C428" s="62"/>
      <c r="D428" s="156"/>
      <c r="E428" s="157"/>
      <c r="F428" s="62"/>
      <c r="G428" s="193">
        <f>G420+G427</f>
        <v>2438.1301</v>
      </c>
      <c r="H428" s="173">
        <f>H420+H427</f>
        <v>42974</v>
      </c>
      <c r="I428" s="3"/>
    </row>
    <row r="429" spans="1:9" ht="12.75">
      <c r="A429" s="35">
        <v>4</v>
      </c>
      <c r="B429" s="2" t="s">
        <v>242</v>
      </c>
      <c r="C429" s="35" t="s">
        <v>47</v>
      </c>
      <c r="D429" s="42">
        <v>121</v>
      </c>
      <c r="E429" s="37">
        <v>1</v>
      </c>
      <c r="F429" s="36">
        <v>1</v>
      </c>
      <c r="G429" s="41">
        <f>D429*E429*F429</f>
        <v>121</v>
      </c>
      <c r="H429" s="189">
        <v>13628</v>
      </c>
      <c r="I429" s="56" t="s">
        <v>426</v>
      </c>
    </row>
    <row r="430" spans="1:9" ht="15">
      <c r="A430" s="3"/>
      <c r="B430" s="1" t="s">
        <v>187</v>
      </c>
      <c r="C430" s="26"/>
      <c r="D430" s="26"/>
      <c r="E430" s="27"/>
      <c r="F430" s="27"/>
      <c r="G430" s="114"/>
      <c r="H430" s="30">
        <f>H428+H429</f>
        <v>56602</v>
      </c>
      <c r="I430" s="3"/>
    </row>
    <row r="431" spans="1:10" ht="25.5" customHeight="1">
      <c r="A431" s="29"/>
      <c r="B431" s="28" t="s">
        <v>190</v>
      </c>
      <c r="C431" s="27"/>
      <c r="D431" s="27"/>
      <c r="E431" s="27"/>
      <c r="F431" s="27"/>
      <c r="G431" s="26"/>
      <c r="H431" s="191">
        <f>H157+H245+H313+H351+H372+H377+H400+H430</f>
        <v>7236025.9399999995</v>
      </c>
      <c r="I431" s="26"/>
      <c r="J431" s="45"/>
    </row>
    <row r="432" spans="1:7" ht="12.75">
      <c r="A432" s="10"/>
      <c r="B432" s="10"/>
      <c r="C432" s="10"/>
      <c r="D432" s="10"/>
      <c r="E432" s="10"/>
      <c r="F432" s="10"/>
      <c r="G432" s="10"/>
    </row>
    <row r="433" spans="1:12" s="13" customFormat="1" ht="12.75">
      <c r="A433" s="19"/>
      <c r="B433" s="14"/>
      <c r="C433" s="14"/>
      <c r="D433" s="14"/>
      <c r="F433" s="14"/>
      <c r="G433" s="12"/>
      <c r="H433" s="12"/>
      <c r="I433" s="23"/>
      <c r="K433" s="25"/>
      <c r="L433" s="24"/>
    </row>
    <row r="434" spans="1:12" s="13" customFormat="1" ht="12.75">
      <c r="A434" s="19"/>
      <c r="H434" s="23"/>
      <c r="I434" s="12"/>
      <c r="K434" s="22"/>
      <c r="L434" s="21"/>
    </row>
    <row r="435" spans="1:8" s="13" customFormat="1" ht="12.75">
      <c r="A435" s="19"/>
      <c r="H435" s="15"/>
    </row>
    <row r="436" spans="1:9" s="13" customFormat="1" ht="12.75" customHeight="1">
      <c r="A436" s="19"/>
      <c r="H436" s="12"/>
      <c r="I436" s="12"/>
    </row>
    <row r="437" spans="1:9" s="13" customFormat="1" ht="12.75">
      <c r="A437" s="19"/>
      <c r="H437" s="20"/>
      <c r="I437" s="12"/>
    </row>
    <row r="438" spans="1:9" s="13" customFormat="1" ht="12.75">
      <c r="A438" s="19"/>
      <c r="H438" s="15"/>
      <c r="I438" s="12"/>
    </row>
    <row r="439" spans="1:8" s="13" customFormat="1" ht="12.75">
      <c r="A439" s="19"/>
      <c r="H439" s="14"/>
    </row>
    <row r="440" spans="1:8" s="13" customFormat="1" ht="12.75">
      <c r="A440" s="19"/>
      <c r="G440" s="12"/>
      <c r="H440" s="15"/>
    </row>
    <row r="441" spans="1:9" ht="12.75">
      <c r="A441" s="7"/>
      <c r="G441" s="13"/>
      <c r="H441" s="11"/>
      <c r="I441" s="11"/>
    </row>
    <row r="442" ht="12.75">
      <c r="G442" s="13"/>
    </row>
    <row r="443" spans="2:9" ht="12.75">
      <c r="B443" s="13"/>
      <c r="C443" s="13"/>
      <c r="D443" s="13"/>
      <c r="E443" s="13"/>
      <c r="F443" s="13"/>
      <c r="G443" s="13"/>
      <c r="H443" s="18"/>
      <c r="I443" s="11"/>
    </row>
    <row r="444" spans="2:9" ht="12.75">
      <c r="B444" s="13"/>
      <c r="C444" s="13"/>
      <c r="D444" s="13"/>
      <c r="E444" s="13"/>
      <c r="F444" s="13"/>
      <c r="G444" s="13"/>
      <c r="I444" s="11"/>
    </row>
    <row r="445" spans="2:6" ht="12.75">
      <c r="B445" s="17"/>
      <c r="C445" s="13"/>
      <c r="D445" s="13"/>
      <c r="E445" s="13"/>
      <c r="F445" s="13"/>
    </row>
    <row r="446" ht="12.75">
      <c r="H446" s="11"/>
    </row>
    <row r="452" spans="2:7" ht="12.75">
      <c r="B452" s="14"/>
      <c r="C452" s="14"/>
      <c r="D452" s="14"/>
      <c r="E452" s="16"/>
      <c r="F452" s="14"/>
      <c r="G452" s="15"/>
    </row>
    <row r="453" spans="2:7" ht="12.75">
      <c r="B453" s="14"/>
      <c r="C453" s="14"/>
      <c r="D453" s="14"/>
      <c r="E453" s="14"/>
      <c r="F453" s="14"/>
      <c r="G453" s="14"/>
    </row>
    <row r="454" spans="2:7" ht="12.75">
      <c r="B454" s="8"/>
      <c r="C454" s="14"/>
      <c r="D454" s="14"/>
      <c r="G454" s="14"/>
    </row>
    <row r="455" spans="2:7" ht="12.75">
      <c r="B455" s="8"/>
      <c r="C455" s="14"/>
      <c r="D455" s="14"/>
      <c r="G455" s="15"/>
    </row>
    <row r="456" spans="2:7" ht="12.75">
      <c r="B456" s="8"/>
      <c r="C456" s="14"/>
      <c r="D456" s="14"/>
      <c r="G456" s="13"/>
    </row>
    <row r="457" spans="2:7" ht="12.75">
      <c r="B457" s="8"/>
      <c r="G457" s="12"/>
    </row>
    <row r="458" ht="12.75">
      <c r="B458" s="8"/>
    </row>
    <row r="459" spans="2:7" ht="12.75">
      <c r="B459" s="8"/>
      <c r="G459" s="11"/>
    </row>
    <row r="460" ht="12.75">
      <c r="B460" s="8"/>
    </row>
    <row r="461" spans="1:2" ht="12.75">
      <c r="A461" s="9"/>
      <c r="B461" s="8"/>
    </row>
    <row r="462" ht="12.75">
      <c r="B462" s="8"/>
    </row>
    <row r="463" ht="12.75">
      <c r="B463" s="8"/>
    </row>
    <row r="490" ht="12.75">
      <c r="B490" s="7"/>
    </row>
  </sheetData>
  <mergeCells count="21">
    <mergeCell ref="A17:H17"/>
    <mergeCell ref="A18:H18"/>
    <mergeCell ref="A19:H19"/>
    <mergeCell ref="A20:H20"/>
    <mergeCell ref="A21:H21"/>
    <mergeCell ref="B90:I90"/>
    <mergeCell ref="A158:G158"/>
    <mergeCell ref="A161:H161"/>
    <mergeCell ref="A162:H162"/>
    <mergeCell ref="A246:H246"/>
    <mergeCell ref="A247:H247"/>
    <mergeCell ref="A314:H314"/>
    <mergeCell ref="A315:H315"/>
    <mergeCell ref="A352:H352"/>
    <mergeCell ref="A353:H353"/>
    <mergeCell ref="A373:H373"/>
    <mergeCell ref="A401:H401"/>
    <mergeCell ref="A374:H374"/>
    <mergeCell ref="A378:H378"/>
    <mergeCell ref="A379:H379"/>
    <mergeCell ref="A381:H381"/>
  </mergeCells>
  <printOptions/>
  <pageMargins left="0.19" right="0.17" top="0.16" bottom="0.17" header="0.16" footer="0.1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IN488"/>
  <sheetViews>
    <sheetView workbookViewId="0" topLeftCell="B409">
      <selection activeCell="G432" sqref="G432"/>
    </sheetView>
  </sheetViews>
  <sheetFormatPr defaultColWidth="9.00390625" defaultRowHeight="12.75"/>
  <cols>
    <col min="1" max="1" width="4.125" style="6" customWidth="1"/>
    <col min="2" max="2" width="74.125" style="6" customWidth="1"/>
    <col min="3" max="3" width="11.375" style="6" customWidth="1"/>
    <col min="4" max="4" width="10.125" style="6" customWidth="1"/>
    <col min="5" max="5" width="9.75390625" style="6" customWidth="1"/>
    <col min="6" max="7" width="10.375" style="6" customWidth="1"/>
    <col min="8" max="8" width="11.875" style="6" customWidth="1"/>
    <col min="9" max="9" width="11.25390625" style="6" customWidth="1"/>
    <col min="10" max="10" width="12.00390625" style="6" customWidth="1"/>
    <col min="11" max="16384" width="9.125" style="6" customWidth="1"/>
  </cols>
  <sheetData>
    <row r="1" spans="11:13" ht="14.25">
      <c r="K1" s="108" t="s">
        <v>154</v>
      </c>
      <c r="L1" s="108"/>
      <c r="M1" s="108"/>
    </row>
    <row r="2" spans="11:13" ht="14.25">
      <c r="K2" s="108" t="s">
        <v>157</v>
      </c>
      <c r="L2" s="108"/>
      <c r="M2" s="108"/>
    </row>
    <row r="3" spans="11:13" ht="14.25">
      <c r="K3" s="108" t="s">
        <v>155</v>
      </c>
      <c r="L3" s="108"/>
      <c r="M3" s="108"/>
    </row>
    <row r="4" spans="11:13" ht="14.25">
      <c r="K4" s="108" t="s">
        <v>188</v>
      </c>
      <c r="L4" s="108"/>
      <c r="M4" s="108"/>
    </row>
    <row r="5" spans="11:13" ht="14.25">
      <c r="K5" s="108" t="s">
        <v>156</v>
      </c>
      <c r="L5" s="108"/>
      <c r="M5" s="108"/>
    </row>
    <row r="6" ht="12.75" customHeight="1"/>
    <row r="7" ht="12.75" customHeight="1"/>
    <row r="8" ht="12.75" customHeight="1"/>
    <row r="9" spans="2:6" ht="15.75">
      <c r="B9" s="105"/>
      <c r="C9" s="106" t="s">
        <v>264</v>
      </c>
      <c r="D9" s="105"/>
      <c r="E9" s="105"/>
      <c r="F9" s="105"/>
    </row>
    <row r="10" spans="1:6" ht="15.75">
      <c r="A10" s="8"/>
      <c r="B10" s="107"/>
      <c r="C10" s="106" t="s">
        <v>0</v>
      </c>
      <c r="D10" s="107"/>
      <c r="E10" s="107"/>
      <c r="F10" s="107"/>
    </row>
    <row r="11" spans="1:7" ht="15.75">
      <c r="A11" s="8"/>
      <c r="B11" s="105"/>
      <c r="C11" s="106" t="s">
        <v>363</v>
      </c>
      <c r="D11" s="105"/>
      <c r="E11" s="105"/>
      <c r="F11" s="105"/>
      <c r="G11" s="104"/>
    </row>
    <row r="13" ht="12.75">
      <c r="D13" s="103"/>
    </row>
    <row r="14" spans="1:9" ht="54.75" customHeight="1">
      <c r="A14" s="102" t="s">
        <v>18</v>
      </c>
      <c r="B14" s="48" t="s">
        <v>1</v>
      </c>
      <c r="C14" s="48" t="s">
        <v>2</v>
      </c>
      <c r="D14" s="102" t="s">
        <v>17</v>
      </c>
      <c r="E14" s="48" t="s">
        <v>193</v>
      </c>
      <c r="F14" s="48" t="s">
        <v>192</v>
      </c>
      <c r="G14" s="48" t="s">
        <v>217</v>
      </c>
      <c r="H14" s="48" t="s">
        <v>194</v>
      </c>
      <c r="I14" s="5" t="s">
        <v>3</v>
      </c>
    </row>
    <row r="15" spans="1:9" ht="12.75">
      <c r="A15" s="93">
        <v>1</v>
      </c>
      <c r="B15" s="93">
        <v>2</v>
      </c>
      <c r="C15" s="93">
        <v>3</v>
      </c>
      <c r="D15" s="93">
        <v>4</v>
      </c>
      <c r="E15" s="93">
        <v>5</v>
      </c>
      <c r="F15" s="93">
        <v>6</v>
      </c>
      <c r="G15" s="93">
        <v>7</v>
      </c>
      <c r="H15" s="101">
        <v>8</v>
      </c>
      <c r="I15" s="35">
        <v>9</v>
      </c>
    </row>
    <row r="16" spans="1:9" ht="12.75">
      <c r="A16" s="208" t="s">
        <v>4</v>
      </c>
      <c r="B16" s="208"/>
      <c r="C16" s="208"/>
      <c r="D16" s="208"/>
      <c r="E16" s="208"/>
      <c r="F16" s="208"/>
      <c r="G16" s="208"/>
      <c r="H16" s="209"/>
      <c r="I16" s="78"/>
    </row>
    <row r="17" spans="1:9" ht="14.25">
      <c r="A17" s="210" t="s">
        <v>5</v>
      </c>
      <c r="B17" s="211"/>
      <c r="C17" s="211"/>
      <c r="D17" s="211"/>
      <c r="E17" s="211"/>
      <c r="F17" s="211"/>
      <c r="G17" s="211"/>
      <c r="H17" s="211"/>
      <c r="I17" s="100"/>
    </row>
    <row r="18" spans="1:9" ht="15">
      <c r="A18" s="212" t="s">
        <v>6</v>
      </c>
      <c r="B18" s="195"/>
      <c r="C18" s="195"/>
      <c r="D18" s="195"/>
      <c r="E18" s="195"/>
      <c r="F18" s="195"/>
      <c r="G18" s="195"/>
      <c r="H18" s="195"/>
      <c r="I18" s="99"/>
    </row>
    <row r="19" spans="1:9" ht="15">
      <c r="A19" s="212" t="s">
        <v>7</v>
      </c>
      <c r="B19" s="195"/>
      <c r="C19" s="195"/>
      <c r="D19" s="195"/>
      <c r="E19" s="195"/>
      <c r="F19" s="195"/>
      <c r="G19" s="195"/>
      <c r="H19" s="195"/>
      <c r="I19" s="99"/>
    </row>
    <row r="20" spans="1:9" ht="15">
      <c r="A20" s="202" t="s">
        <v>8</v>
      </c>
      <c r="B20" s="199"/>
      <c r="C20" s="199"/>
      <c r="D20" s="199"/>
      <c r="E20" s="199"/>
      <c r="F20" s="199"/>
      <c r="G20" s="199"/>
      <c r="H20" s="199"/>
      <c r="I20" s="98"/>
    </row>
    <row r="21" spans="1:9" ht="12.75">
      <c r="A21" s="97" t="s">
        <v>9</v>
      </c>
      <c r="B21" s="79" t="s">
        <v>19</v>
      </c>
      <c r="C21" s="96"/>
      <c r="D21" s="96"/>
      <c r="E21" s="95"/>
      <c r="F21" s="95"/>
      <c r="G21" s="95"/>
      <c r="H21" s="94"/>
      <c r="I21" s="53"/>
    </row>
    <row r="22" spans="1:9" ht="12.75">
      <c r="A22" s="47"/>
      <c r="B22" s="2" t="s">
        <v>20</v>
      </c>
      <c r="C22" s="29"/>
      <c r="D22" s="29"/>
      <c r="E22" s="36"/>
      <c r="F22" s="36"/>
      <c r="G22" s="29"/>
      <c r="H22" s="43"/>
      <c r="I22" s="3"/>
    </row>
    <row r="23" spans="1:9" ht="12.75">
      <c r="A23" s="47">
        <v>1</v>
      </c>
      <c r="B23" s="3" t="s">
        <v>21</v>
      </c>
      <c r="C23" s="35" t="s">
        <v>34</v>
      </c>
      <c r="D23" s="35">
        <f>2000/10</f>
        <v>200</v>
      </c>
      <c r="E23" s="117">
        <v>16</v>
      </c>
      <c r="F23" s="37">
        <v>0.47</v>
      </c>
      <c r="G23" s="170">
        <f aca="true" t="shared" si="0" ref="G23:G86">D23*E23*F23</f>
        <v>1504</v>
      </c>
      <c r="H23" s="84">
        <f>ROUND(1201659/29778.293*G23,2)</f>
        <v>60691.7</v>
      </c>
      <c r="I23" s="3"/>
    </row>
    <row r="24" spans="1:9" ht="12.75">
      <c r="A24" s="47">
        <v>2</v>
      </c>
      <c r="B24" s="3" t="s">
        <v>22</v>
      </c>
      <c r="C24" s="35" t="s">
        <v>34</v>
      </c>
      <c r="D24" s="35">
        <f>400/10</f>
        <v>40</v>
      </c>
      <c r="E24" s="117">
        <v>16</v>
      </c>
      <c r="F24" s="37">
        <v>0.47</v>
      </c>
      <c r="G24" s="170">
        <f t="shared" si="0"/>
        <v>300.79999999999995</v>
      </c>
      <c r="H24" s="84">
        <f aca="true" t="shared" si="1" ref="H24:H87">ROUND(1201659/29778.293*G24,2)</f>
        <v>12138.34</v>
      </c>
      <c r="I24" s="3"/>
    </row>
    <row r="25" spans="1:9" ht="12.75">
      <c r="A25" s="47">
        <v>3</v>
      </c>
      <c r="B25" s="3" t="s">
        <v>23</v>
      </c>
      <c r="C25" s="35" t="s">
        <v>34</v>
      </c>
      <c r="D25" s="35">
        <f>574/10</f>
        <v>57.4</v>
      </c>
      <c r="E25" s="117">
        <v>16</v>
      </c>
      <c r="F25" s="37">
        <v>0.47</v>
      </c>
      <c r="G25" s="170">
        <f t="shared" si="0"/>
        <v>431.64799999999997</v>
      </c>
      <c r="H25" s="84">
        <f t="shared" si="1"/>
        <v>17418.52</v>
      </c>
      <c r="I25" s="3"/>
    </row>
    <row r="26" spans="1:9" ht="12.75">
      <c r="A26" s="47">
        <v>4</v>
      </c>
      <c r="B26" s="3" t="s">
        <v>24</v>
      </c>
      <c r="C26" s="35" t="s">
        <v>34</v>
      </c>
      <c r="D26" s="35">
        <f>300/10</f>
        <v>30</v>
      </c>
      <c r="E26" s="117">
        <v>16</v>
      </c>
      <c r="F26" s="37">
        <v>0.47</v>
      </c>
      <c r="G26" s="170">
        <f t="shared" si="0"/>
        <v>225.6</v>
      </c>
      <c r="H26" s="84">
        <f t="shared" si="1"/>
        <v>9103.75</v>
      </c>
      <c r="I26" s="3"/>
    </row>
    <row r="27" spans="1:9" ht="12.75">
      <c r="A27" s="47">
        <v>5</v>
      </c>
      <c r="B27" s="3" t="s">
        <v>25</v>
      </c>
      <c r="C27" s="35" t="s">
        <v>34</v>
      </c>
      <c r="D27" s="35">
        <f>1930/10</f>
        <v>193</v>
      </c>
      <c r="E27" s="117">
        <v>16</v>
      </c>
      <c r="F27" s="37">
        <v>0.47</v>
      </c>
      <c r="G27" s="170">
        <f t="shared" si="0"/>
        <v>1451.36</v>
      </c>
      <c r="H27" s="84">
        <f t="shared" si="1"/>
        <v>58567.49</v>
      </c>
      <c r="I27" s="3"/>
    </row>
    <row r="28" spans="1:9" ht="12.75">
      <c r="A28" s="47">
        <v>6</v>
      </c>
      <c r="B28" s="3" t="s">
        <v>26</v>
      </c>
      <c r="C28" s="35" t="s">
        <v>34</v>
      </c>
      <c r="D28" s="35">
        <f>960/10</f>
        <v>96</v>
      </c>
      <c r="E28" s="117">
        <v>16</v>
      </c>
      <c r="F28" s="37">
        <v>0.47</v>
      </c>
      <c r="G28" s="170">
        <f t="shared" si="0"/>
        <v>721.92</v>
      </c>
      <c r="H28" s="84">
        <f t="shared" si="1"/>
        <v>29132.01</v>
      </c>
      <c r="I28" s="3"/>
    </row>
    <row r="29" spans="1:9" ht="12.75">
      <c r="A29" s="47">
        <v>7</v>
      </c>
      <c r="B29" s="3" t="s">
        <v>27</v>
      </c>
      <c r="C29" s="35" t="s">
        <v>34</v>
      </c>
      <c r="D29" s="40">
        <f>1418/10</f>
        <v>141.8</v>
      </c>
      <c r="E29" s="117">
        <v>16</v>
      </c>
      <c r="F29" s="37">
        <v>0.47</v>
      </c>
      <c r="G29" s="170">
        <f t="shared" si="0"/>
        <v>1066.336</v>
      </c>
      <c r="H29" s="84">
        <f t="shared" si="1"/>
        <v>43030.41</v>
      </c>
      <c r="I29" s="3"/>
    </row>
    <row r="30" spans="1:9" ht="12.75">
      <c r="A30" s="47">
        <v>8</v>
      </c>
      <c r="B30" s="3" t="s">
        <v>28</v>
      </c>
      <c r="C30" s="35" t="s">
        <v>34</v>
      </c>
      <c r="D30" s="35">
        <f>330/10</f>
        <v>33</v>
      </c>
      <c r="E30" s="117">
        <v>16</v>
      </c>
      <c r="F30" s="37">
        <v>0.47</v>
      </c>
      <c r="G30" s="170">
        <f t="shared" si="0"/>
        <v>248.16</v>
      </c>
      <c r="H30" s="84">
        <f t="shared" si="1"/>
        <v>10014.13</v>
      </c>
      <c r="I30" s="3"/>
    </row>
    <row r="31" spans="1:9" ht="12.75">
      <c r="A31" s="47">
        <v>9</v>
      </c>
      <c r="B31" s="3" t="s">
        <v>29</v>
      </c>
      <c r="C31" s="35" t="s">
        <v>34</v>
      </c>
      <c r="D31" s="35">
        <f>960/10</f>
        <v>96</v>
      </c>
      <c r="E31" s="117">
        <v>16</v>
      </c>
      <c r="F31" s="37">
        <v>0.47</v>
      </c>
      <c r="G31" s="170">
        <f t="shared" si="0"/>
        <v>721.92</v>
      </c>
      <c r="H31" s="84">
        <f t="shared" si="1"/>
        <v>29132.01</v>
      </c>
      <c r="I31" s="3"/>
    </row>
    <row r="32" spans="1:9" ht="12.75">
      <c r="A32" s="47">
        <v>10</v>
      </c>
      <c r="B32" s="3" t="s">
        <v>30</v>
      </c>
      <c r="C32" s="35" t="s">
        <v>34</v>
      </c>
      <c r="D32" s="35">
        <f>2200/10</f>
        <v>220</v>
      </c>
      <c r="E32" s="117">
        <v>6</v>
      </c>
      <c r="F32" s="37">
        <v>0.47</v>
      </c>
      <c r="G32" s="170">
        <f t="shared" si="0"/>
        <v>620.4</v>
      </c>
      <c r="H32" s="84">
        <f t="shared" si="1"/>
        <v>25035.33</v>
      </c>
      <c r="I32" s="3"/>
    </row>
    <row r="33" spans="1:9" ht="12.75">
      <c r="A33" s="47">
        <v>11</v>
      </c>
      <c r="B33" s="3" t="s">
        <v>31</v>
      </c>
      <c r="C33" s="35" t="s">
        <v>34</v>
      </c>
      <c r="D33" s="40">
        <f>1743/10</f>
        <v>174.3</v>
      </c>
      <c r="E33" s="117">
        <v>6</v>
      </c>
      <c r="F33" s="37">
        <v>0.47</v>
      </c>
      <c r="G33" s="170">
        <f t="shared" si="0"/>
        <v>491.52600000000007</v>
      </c>
      <c r="H33" s="84">
        <f t="shared" si="1"/>
        <v>19834.81</v>
      </c>
      <c r="I33" s="3"/>
    </row>
    <row r="34" spans="1:9" ht="12.75">
      <c r="A34" s="47">
        <v>12</v>
      </c>
      <c r="B34" s="3" t="s">
        <v>32</v>
      </c>
      <c r="C34" s="35" t="s">
        <v>34</v>
      </c>
      <c r="D34" s="35">
        <f>2500/10</f>
        <v>250</v>
      </c>
      <c r="E34" s="117">
        <v>4</v>
      </c>
      <c r="F34" s="37">
        <v>0.47</v>
      </c>
      <c r="G34" s="170">
        <f t="shared" si="0"/>
        <v>470</v>
      </c>
      <c r="H34" s="84">
        <f t="shared" si="1"/>
        <v>18966.16</v>
      </c>
      <c r="I34" s="3"/>
    </row>
    <row r="35" spans="1:9" ht="12.75">
      <c r="A35" s="47">
        <v>13</v>
      </c>
      <c r="B35" s="3" t="s">
        <v>33</v>
      </c>
      <c r="C35" s="35" t="s">
        <v>34</v>
      </c>
      <c r="D35" s="35">
        <f>850/10</f>
        <v>85</v>
      </c>
      <c r="E35" s="117">
        <v>4</v>
      </c>
      <c r="F35" s="37">
        <v>0.47</v>
      </c>
      <c r="G35" s="170">
        <f t="shared" si="0"/>
        <v>159.79999999999998</v>
      </c>
      <c r="H35" s="84">
        <f t="shared" si="1"/>
        <v>6448.49</v>
      </c>
      <c r="I35" s="3"/>
    </row>
    <row r="36" spans="1:9" ht="12.75">
      <c r="A36" s="47">
        <v>14</v>
      </c>
      <c r="B36" s="3" t="s">
        <v>221</v>
      </c>
      <c r="C36" s="35" t="s">
        <v>34</v>
      </c>
      <c r="D36" s="35">
        <f>420/10</f>
        <v>42</v>
      </c>
      <c r="E36" s="117">
        <v>4</v>
      </c>
      <c r="F36" s="37">
        <v>0.47</v>
      </c>
      <c r="G36" s="170">
        <f t="shared" si="0"/>
        <v>78.96</v>
      </c>
      <c r="H36" s="84">
        <f t="shared" si="1"/>
        <v>3186.31</v>
      </c>
      <c r="I36" s="3"/>
    </row>
    <row r="37" spans="1:9" ht="12.75">
      <c r="A37" s="47">
        <v>15</v>
      </c>
      <c r="B37" s="3" t="s">
        <v>222</v>
      </c>
      <c r="C37" s="35" t="s">
        <v>34</v>
      </c>
      <c r="D37" s="35">
        <f>550/10</f>
        <v>55</v>
      </c>
      <c r="E37" s="117">
        <v>4</v>
      </c>
      <c r="F37" s="37">
        <v>0.47</v>
      </c>
      <c r="G37" s="170">
        <f t="shared" si="0"/>
        <v>103.39999999999999</v>
      </c>
      <c r="H37" s="84">
        <f t="shared" si="1"/>
        <v>4172.55</v>
      </c>
      <c r="I37" s="3"/>
    </row>
    <row r="38" spans="1:9" ht="12.75">
      <c r="A38" s="47">
        <v>16</v>
      </c>
      <c r="B38" s="3" t="s">
        <v>223</v>
      </c>
      <c r="C38" s="35" t="s">
        <v>34</v>
      </c>
      <c r="D38" s="35">
        <f>2000/10</f>
        <v>200</v>
      </c>
      <c r="E38" s="117">
        <v>4</v>
      </c>
      <c r="F38" s="37">
        <v>0.47</v>
      </c>
      <c r="G38" s="170">
        <f t="shared" si="0"/>
        <v>376</v>
      </c>
      <c r="H38" s="84">
        <f t="shared" si="1"/>
        <v>15172.92</v>
      </c>
      <c r="I38" s="3"/>
    </row>
    <row r="39" spans="1:9" ht="12.75">
      <c r="A39" s="93">
        <v>2</v>
      </c>
      <c r="B39" s="3" t="s">
        <v>224</v>
      </c>
      <c r="C39" s="35"/>
      <c r="D39" s="35"/>
      <c r="E39" s="37"/>
      <c r="F39" s="37"/>
      <c r="G39" s="170">
        <f t="shared" si="0"/>
        <v>0</v>
      </c>
      <c r="H39" s="84">
        <f t="shared" si="1"/>
        <v>0</v>
      </c>
      <c r="I39" s="3"/>
    </row>
    <row r="40" spans="1:9" ht="12.75">
      <c r="A40" s="47"/>
      <c r="B40" s="3" t="s">
        <v>227</v>
      </c>
      <c r="C40" s="35" t="s">
        <v>42</v>
      </c>
      <c r="D40" s="35">
        <v>160</v>
      </c>
      <c r="E40" s="37">
        <v>2</v>
      </c>
      <c r="F40" s="37">
        <v>0.091</v>
      </c>
      <c r="G40" s="170">
        <f t="shared" si="0"/>
        <v>29.119999999999997</v>
      </c>
      <c r="H40" s="84">
        <f t="shared" si="1"/>
        <v>1175.09</v>
      </c>
      <c r="I40" s="3"/>
    </row>
    <row r="41" spans="1:9" ht="12.75">
      <c r="A41" s="47">
        <v>3</v>
      </c>
      <c r="B41" s="3" t="s">
        <v>35</v>
      </c>
      <c r="C41" s="35" t="s">
        <v>41</v>
      </c>
      <c r="D41" s="35">
        <v>177</v>
      </c>
      <c r="E41" s="36">
        <v>2</v>
      </c>
      <c r="F41" s="36">
        <v>0.91</v>
      </c>
      <c r="G41" s="170">
        <f t="shared" si="0"/>
        <v>322.14</v>
      </c>
      <c r="H41" s="84">
        <f t="shared" si="1"/>
        <v>12999.48</v>
      </c>
      <c r="I41" s="3"/>
    </row>
    <row r="42" spans="1:9" ht="12.75">
      <c r="A42" s="47">
        <v>4</v>
      </c>
      <c r="B42" s="3" t="s">
        <v>36</v>
      </c>
      <c r="C42" s="35" t="s">
        <v>41</v>
      </c>
      <c r="D42" s="35">
        <v>310</v>
      </c>
      <c r="E42" s="36">
        <v>1</v>
      </c>
      <c r="F42" s="36">
        <v>0.3</v>
      </c>
      <c r="G42" s="170">
        <f t="shared" si="0"/>
        <v>93</v>
      </c>
      <c r="H42" s="84">
        <f t="shared" si="1"/>
        <v>3752.88</v>
      </c>
      <c r="I42" s="3"/>
    </row>
    <row r="43" spans="1:9" ht="12.75">
      <c r="A43" s="47">
        <v>5</v>
      </c>
      <c r="B43" s="3" t="s">
        <v>37</v>
      </c>
      <c r="C43" s="35" t="s">
        <v>41</v>
      </c>
      <c r="D43" s="35">
        <v>350</v>
      </c>
      <c r="E43" s="36">
        <v>2</v>
      </c>
      <c r="F43" s="36">
        <v>0.91</v>
      </c>
      <c r="G43" s="170">
        <f t="shared" si="0"/>
        <v>637</v>
      </c>
      <c r="H43" s="84">
        <f t="shared" si="1"/>
        <v>25705.19</v>
      </c>
      <c r="I43" s="3"/>
    </row>
    <row r="44" spans="1:9" ht="12.75">
      <c r="A44" s="47">
        <v>6</v>
      </c>
      <c r="B44" s="3" t="s">
        <v>38</v>
      </c>
      <c r="C44" s="35" t="s">
        <v>42</v>
      </c>
      <c r="D44" s="42">
        <v>27.7</v>
      </c>
      <c r="E44" s="36">
        <v>2</v>
      </c>
      <c r="F44" s="36">
        <v>6.25</v>
      </c>
      <c r="G44" s="170">
        <f t="shared" si="0"/>
        <v>346.25</v>
      </c>
      <c r="H44" s="84">
        <f t="shared" si="1"/>
        <v>13972.41</v>
      </c>
      <c r="I44" s="3"/>
    </row>
    <row r="45" spans="1:9" ht="12.75">
      <c r="A45" s="47">
        <v>7</v>
      </c>
      <c r="B45" s="3" t="s">
        <v>39</v>
      </c>
      <c r="C45" s="35" t="s">
        <v>42</v>
      </c>
      <c r="D45" s="34">
        <v>97.04</v>
      </c>
      <c r="E45" s="36">
        <v>2</v>
      </c>
      <c r="F45" s="36">
        <v>0.31</v>
      </c>
      <c r="G45" s="170">
        <f t="shared" si="0"/>
        <v>60.16480000000001</v>
      </c>
      <c r="H45" s="84">
        <f t="shared" si="1"/>
        <v>2427.86</v>
      </c>
      <c r="I45" s="3"/>
    </row>
    <row r="46" spans="1:9" ht="12.75">
      <c r="A46" s="47">
        <v>8</v>
      </c>
      <c r="B46" s="3" t="s">
        <v>143</v>
      </c>
      <c r="C46" s="35" t="s">
        <v>42</v>
      </c>
      <c r="D46" s="34">
        <v>61.18</v>
      </c>
      <c r="E46" s="36">
        <v>32</v>
      </c>
      <c r="F46" s="36">
        <v>0.162</v>
      </c>
      <c r="G46" s="170">
        <f t="shared" si="0"/>
        <v>317.15712</v>
      </c>
      <c r="H46" s="84">
        <f t="shared" si="1"/>
        <v>12798.41</v>
      </c>
      <c r="I46" s="3"/>
    </row>
    <row r="47" spans="1:9" ht="12.75">
      <c r="A47" s="47">
        <v>9</v>
      </c>
      <c r="B47" s="3" t="s">
        <v>225</v>
      </c>
      <c r="C47" s="35" t="s">
        <v>127</v>
      </c>
      <c r="D47" s="40">
        <v>30</v>
      </c>
      <c r="E47" s="36">
        <v>2</v>
      </c>
      <c r="F47" s="36">
        <v>0.35</v>
      </c>
      <c r="G47" s="170">
        <f t="shared" si="0"/>
        <v>21</v>
      </c>
      <c r="H47" s="84">
        <f t="shared" si="1"/>
        <v>847.42</v>
      </c>
      <c r="I47" s="3"/>
    </row>
    <row r="48" spans="1:9" ht="12.75">
      <c r="A48" s="47">
        <v>10</v>
      </c>
      <c r="B48" s="3" t="s">
        <v>226</v>
      </c>
      <c r="C48" s="35" t="s">
        <v>148</v>
      </c>
      <c r="D48" s="40">
        <v>10</v>
      </c>
      <c r="E48" s="36">
        <v>2</v>
      </c>
      <c r="F48" s="36">
        <v>0.34</v>
      </c>
      <c r="G48" s="170">
        <f t="shared" si="0"/>
        <v>6.800000000000001</v>
      </c>
      <c r="H48" s="84">
        <f t="shared" si="1"/>
        <v>274.4</v>
      </c>
      <c r="I48" s="3"/>
    </row>
    <row r="49" spans="1:9" ht="12.75">
      <c r="A49" s="47">
        <v>11</v>
      </c>
      <c r="B49" s="3" t="s">
        <v>342</v>
      </c>
      <c r="C49" s="35" t="s">
        <v>158</v>
      </c>
      <c r="D49" s="40">
        <v>70</v>
      </c>
      <c r="E49" s="36">
        <v>1</v>
      </c>
      <c r="F49" s="36">
        <v>1.3</v>
      </c>
      <c r="G49" s="170">
        <f t="shared" si="0"/>
        <v>91</v>
      </c>
      <c r="H49" s="84">
        <f t="shared" si="1"/>
        <v>3672.17</v>
      </c>
      <c r="I49" s="3"/>
    </row>
    <row r="50" spans="1:9" ht="12.75">
      <c r="A50" s="93">
        <v>12</v>
      </c>
      <c r="B50" s="124" t="s">
        <v>343</v>
      </c>
      <c r="C50" s="35"/>
      <c r="D50" s="40"/>
      <c r="E50" s="36"/>
      <c r="F50" s="36"/>
      <c r="G50" s="170"/>
      <c r="H50" s="84">
        <f t="shared" si="1"/>
        <v>0</v>
      </c>
      <c r="I50" s="3"/>
    </row>
    <row r="51" spans="1:9" ht="12.75">
      <c r="A51" s="47">
        <v>1</v>
      </c>
      <c r="B51" s="139" t="s">
        <v>344</v>
      </c>
      <c r="C51" s="138" t="s">
        <v>42</v>
      </c>
      <c r="D51" s="148">
        <f>6000*0.6/100</f>
        <v>36</v>
      </c>
      <c r="E51" s="138">
        <v>8</v>
      </c>
      <c r="F51" s="138">
        <v>0.162</v>
      </c>
      <c r="G51" s="170">
        <f>D51*E51*F51</f>
        <v>46.656</v>
      </c>
      <c r="H51" s="84">
        <f t="shared" si="1"/>
        <v>1882.73</v>
      </c>
      <c r="I51" s="3"/>
    </row>
    <row r="52" spans="1:9" ht="12.75">
      <c r="A52" s="47">
        <v>2</v>
      </c>
      <c r="B52" s="139" t="s">
        <v>126</v>
      </c>
      <c r="C52" s="138" t="s">
        <v>349</v>
      </c>
      <c r="D52" s="138">
        <f>500/10</f>
        <v>50</v>
      </c>
      <c r="E52" s="138">
        <v>2</v>
      </c>
      <c r="F52" s="138">
        <v>0.35</v>
      </c>
      <c r="G52" s="170">
        <f aca="true" t="shared" si="2" ref="G52:G57">D52*E52*F52</f>
        <v>35</v>
      </c>
      <c r="H52" s="84">
        <f t="shared" si="1"/>
        <v>1412.37</v>
      </c>
      <c r="I52" s="3"/>
    </row>
    <row r="53" spans="1:9" ht="12.75">
      <c r="A53" s="47">
        <v>3</v>
      </c>
      <c r="B53" s="139" t="s">
        <v>345</v>
      </c>
      <c r="C53" s="138" t="s">
        <v>42</v>
      </c>
      <c r="D53" s="138">
        <f>2000/100</f>
        <v>20</v>
      </c>
      <c r="E53" s="138">
        <v>2</v>
      </c>
      <c r="F53" s="138">
        <v>6.25</v>
      </c>
      <c r="G53" s="170">
        <f t="shared" si="2"/>
        <v>250</v>
      </c>
      <c r="H53" s="84">
        <f t="shared" si="1"/>
        <v>10088.38</v>
      </c>
      <c r="I53" s="3"/>
    </row>
    <row r="54" spans="1:9" ht="12.75">
      <c r="A54" s="47">
        <v>4</v>
      </c>
      <c r="B54" s="139" t="s">
        <v>78</v>
      </c>
      <c r="C54" s="138" t="s">
        <v>42</v>
      </c>
      <c r="D54" s="138">
        <f>225760*0.3/100</f>
        <v>677.28</v>
      </c>
      <c r="E54" s="138">
        <v>16</v>
      </c>
      <c r="F54" s="138">
        <v>0.03</v>
      </c>
      <c r="G54" s="170">
        <f t="shared" si="2"/>
        <v>325.09439999999995</v>
      </c>
      <c r="H54" s="84">
        <f t="shared" si="1"/>
        <v>13118.7</v>
      </c>
      <c r="I54" s="3"/>
    </row>
    <row r="55" spans="1:9" ht="12.75">
      <c r="A55" s="47">
        <v>5</v>
      </c>
      <c r="B55" s="139" t="s">
        <v>415</v>
      </c>
      <c r="C55" s="138" t="s">
        <v>52</v>
      </c>
      <c r="D55" s="138">
        <f>53250*0.6</f>
        <v>31950</v>
      </c>
      <c r="E55" s="138">
        <v>1</v>
      </c>
      <c r="F55" s="138">
        <v>0.043</v>
      </c>
      <c r="G55" s="170">
        <f>D55*E55*F55</f>
        <v>1373.85</v>
      </c>
      <c r="H55" s="84">
        <f t="shared" si="1"/>
        <v>55439.69</v>
      </c>
      <c r="I55" s="3"/>
    </row>
    <row r="56" spans="1:9" ht="12.75">
      <c r="A56" s="47">
        <v>6</v>
      </c>
      <c r="B56" s="139" t="s">
        <v>346</v>
      </c>
      <c r="C56" s="138" t="s">
        <v>85</v>
      </c>
      <c r="D56" s="138">
        <v>3</v>
      </c>
      <c r="E56" s="138">
        <v>4</v>
      </c>
      <c r="F56" s="138">
        <v>1.35</v>
      </c>
      <c r="G56" s="170">
        <f t="shared" si="2"/>
        <v>16.200000000000003</v>
      </c>
      <c r="H56" s="84">
        <f t="shared" si="1"/>
        <v>653.73</v>
      </c>
      <c r="I56" s="3"/>
    </row>
    <row r="57" spans="1:9" ht="12.75">
      <c r="A57" s="93">
        <v>13</v>
      </c>
      <c r="B57" s="2" t="s">
        <v>214</v>
      </c>
      <c r="C57" s="147" t="s">
        <v>47</v>
      </c>
      <c r="D57" s="92">
        <f>14*4</f>
        <v>56</v>
      </c>
      <c r="E57" s="36">
        <v>8</v>
      </c>
      <c r="F57" s="8">
        <v>1</v>
      </c>
      <c r="G57" s="170">
        <f t="shared" si="2"/>
        <v>448</v>
      </c>
      <c r="H57" s="84">
        <f t="shared" si="1"/>
        <v>18078.38</v>
      </c>
      <c r="I57" s="3"/>
    </row>
    <row r="58" spans="1:9" ht="12.75">
      <c r="A58" s="47">
        <v>1</v>
      </c>
      <c r="B58" s="3" t="s">
        <v>212</v>
      </c>
      <c r="C58" s="35" t="s">
        <v>47</v>
      </c>
      <c r="D58" s="40">
        <f>54+104+3</f>
        <v>161</v>
      </c>
      <c r="E58" s="36">
        <v>1</v>
      </c>
      <c r="F58" s="36">
        <v>1</v>
      </c>
      <c r="G58" s="170">
        <f t="shared" si="0"/>
        <v>161</v>
      </c>
      <c r="H58" s="84">
        <f t="shared" si="1"/>
        <v>6496.92</v>
      </c>
      <c r="I58" s="3"/>
    </row>
    <row r="59" spans="1:9" ht="12.75">
      <c r="A59" s="47">
        <v>2</v>
      </c>
      <c r="B59" s="3" t="s">
        <v>213</v>
      </c>
      <c r="C59" s="35" t="s">
        <v>47</v>
      </c>
      <c r="D59" s="40">
        <f>48+4</f>
        <v>52</v>
      </c>
      <c r="E59" s="36">
        <v>1</v>
      </c>
      <c r="F59" s="36">
        <v>1</v>
      </c>
      <c r="G59" s="170">
        <f t="shared" si="0"/>
        <v>52</v>
      </c>
      <c r="H59" s="84">
        <f t="shared" si="1"/>
        <v>2098.38</v>
      </c>
      <c r="I59" s="3"/>
    </row>
    <row r="60" spans="1:9" ht="12.75">
      <c r="A60" s="47">
        <v>3</v>
      </c>
      <c r="B60" s="3" t="s">
        <v>220</v>
      </c>
      <c r="C60" s="35" t="s">
        <v>47</v>
      </c>
      <c r="D60" s="40">
        <f>96+4</f>
        <v>100</v>
      </c>
      <c r="E60" s="36">
        <v>1</v>
      </c>
      <c r="F60" s="36">
        <v>1</v>
      </c>
      <c r="G60" s="170">
        <f t="shared" si="0"/>
        <v>100</v>
      </c>
      <c r="H60" s="84">
        <f t="shared" si="1"/>
        <v>4035.35</v>
      </c>
      <c r="I60" s="3"/>
    </row>
    <row r="61" spans="1:9" ht="12.75">
      <c r="A61" s="47">
        <v>4</v>
      </c>
      <c r="B61" s="3" t="s">
        <v>215</v>
      </c>
      <c r="C61" s="35" t="s">
        <v>47</v>
      </c>
      <c r="D61" s="40">
        <f>96+144</f>
        <v>240</v>
      </c>
      <c r="E61" s="36">
        <v>1</v>
      </c>
      <c r="F61" s="36">
        <v>1</v>
      </c>
      <c r="G61" s="170">
        <f t="shared" si="0"/>
        <v>240</v>
      </c>
      <c r="H61" s="84">
        <f t="shared" si="1"/>
        <v>9684.85</v>
      </c>
      <c r="I61" s="3"/>
    </row>
    <row r="62" spans="1:9" ht="25.5">
      <c r="A62" s="93">
        <v>14</v>
      </c>
      <c r="B62" s="46" t="s">
        <v>40</v>
      </c>
      <c r="C62" s="35"/>
      <c r="D62" s="35"/>
      <c r="E62" s="36"/>
      <c r="F62" s="36"/>
      <c r="G62" s="170">
        <f t="shared" si="0"/>
        <v>0</v>
      </c>
      <c r="H62" s="84">
        <f t="shared" si="1"/>
        <v>0</v>
      </c>
      <c r="I62" s="3"/>
    </row>
    <row r="63" spans="1:9" ht="12.75">
      <c r="A63" s="3"/>
      <c r="B63" s="3" t="s">
        <v>21</v>
      </c>
      <c r="C63" s="35" t="s">
        <v>42</v>
      </c>
      <c r="D63" s="42">
        <f>12000/100</f>
        <v>120</v>
      </c>
      <c r="E63" s="117">
        <v>28</v>
      </c>
      <c r="F63" s="37">
        <v>0.23</v>
      </c>
      <c r="G63" s="170">
        <f t="shared" si="0"/>
        <v>772.8000000000001</v>
      </c>
      <c r="H63" s="84">
        <f t="shared" si="1"/>
        <v>31185.2</v>
      </c>
      <c r="I63" s="3"/>
    </row>
    <row r="64" spans="1:9" ht="12.75">
      <c r="A64" s="47"/>
      <c r="B64" s="3" t="s">
        <v>22</v>
      </c>
      <c r="C64" s="35" t="s">
        <v>42</v>
      </c>
      <c r="D64" s="42">
        <f>6500/100</f>
        <v>65</v>
      </c>
      <c r="E64" s="117">
        <v>28</v>
      </c>
      <c r="F64" s="37">
        <v>0.23</v>
      </c>
      <c r="G64" s="170">
        <f t="shared" si="0"/>
        <v>418.6</v>
      </c>
      <c r="H64" s="84">
        <f t="shared" si="1"/>
        <v>16891.98</v>
      </c>
      <c r="I64" s="3"/>
    </row>
    <row r="65" spans="1:9" ht="12.75">
      <c r="A65" s="47"/>
      <c r="B65" s="3" t="s">
        <v>23</v>
      </c>
      <c r="C65" s="35" t="s">
        <v>42</v>
      </c>
      <c r="D65" s="35">
        <f>5166/100</f>
        <v>51.66</v>
      </c>
      <c r="E65" s="117">
        <v>28</v>
      </c>
      <c r="F65" s="37">
        <v>0.23</v>
      </c>
      <c r="G65" s="170">
        <f t="shared" si="0"/>
        <v>332.6904</v>
      </c>
      <c r="H65" s="84">
        <f t="shared" si="1"/>
        <v>13425.23</v>
      </c>
      <c r="I65" s="3"/>
    </row>
    <row r="66" spans="1:9" ht="12.75">
      <c r="A66" s="47"/>
      <c r="B66" s="3" t="s">
        <v>24</v>
      </c>
      <c r="C66" s="35" t="s">
        <v>42</v>
      </c>
      <c r="D66" s="35">
        <f>1050/100</f>
        <v>10.5</v>
      </c>
      <c r="E66" s="117">
        <v>28</v>
      </c>
      <c r="F66" s="37">
        <v>0.23</v>
      </c>
      <c r="G66" s="170">
        <f t="shared" si="0"/>
        <v>67.62</v>
      </c>
      <c r="H66" s="84">
        <f t="shared" si="1"/>
        <v>2728.71</v>
      </c>
      <c r="I66" s="3"/>
    </row>
    <row r="67" spans="1:9" ht="12.75">
      <c r="A67" s="47"/>
      <c r="B67" s="3" t="s">
        <v>25</v>
      </c>
      <c r="C67" s="35" t="s">
        <v>42</v>
      </c>
      <c r="D67" s="35">
        <v>70.26</v>
      </c>
      <c r="E67" s="117">
        <v>28</v>
      </c>
      <c r="F67" s="37">
        <v>0.23</v>
      </c>
      <c r="G67" s="170">
        <f t="shared" si="0"/>
        <v>452.47440000000006</v>
      </c>
      <c r="H67" s="84">
        <f t="shared" si="1"/>
        <v>18258.94</v>
      </c>
      <c r="I67" s="3"/>
    </row>
    <row r="68" spans="1:9" ht="12.75">
      <c r="A68" s="47"/>
      <c r="B68" s="3" t="s">
        <v>26</v>
      </c>
      <c r="C68" s="35" t="s">
        <v>42</v>
      </c>
      <c r="D68" s="35">
        <v>40.26</v>
      </c>
      <c r="E68" s="117">
        <v>28</v>
      </c>
      <c r="F68" s="37">
        <v>0.23</v>
      </c>
      <c r="G68" s="170">
        <f t="shared" si="0"/>
        <v>259.2744</v>
      </c>
      <c r="H68" s="84">
        <f t="shared" si="1"/>
        <v>10462.64</v>
      </c>
      <c r="I68" s="3"/>
    </row>
    <row r="69" spans="1:9" ht="12.75">
      <c r="A69" s="47"/>
      <c r="B69" s="3" t="s">
        <v>27</v>
      </c>
      <c r="C69" s="35" t="s">
        <v>42</v>
      </c>
      <c r="D69" s="42">
        <v>66</v>
      </c>
      <c r="E69" s="117">
        <v>28</v>
      </c>
      <c r="F69" s="37">
        <v>0.23</v>
      </c>
      <c r="G69" s="170">
        <f t="shared" si="0"/>
        <v>425.04</v>
      </c>
      <c r="H69" s="84">
        <f t="shared" si="1"/>
        <v>17151.86</v>
      </c>
      <c r="I69" s="3"/>
    </row>
    <row r="70" spans="1:9" ht="12.75">
      <c r="A70" s="47"/>
      <c r="B70" s="3" t="s">
        <v>28</v>
      </c>
      <c r="C70" s="35" t="s">
        <v>42</v>
      </c>
      <c r="D70" s="42">
        <v>19.8</v>
      </c>
      <c r="E70" s="117">
        <v>28</v>
      </c>
      <c r="F70" s="37">
        <v>0.23</v>
      </c>
      <c r="G70" s="170">
        <f t="shared" si="0"/>
        <v>127.512</v>
      </c>
      <c r="H70" s="84">
        <f t="shared" si="1"/>
        <v>5145.56</v>
      </c>
      <c r="I70" s="3"/>
    </row>
    <row r="71" spans="1:9" ht="12.75">
      <c r="A71" s="47"/>
      <c r="B71" s="3" t="s">
        <v>29</v>
      </c>
      <c r="C71" s="35" t="s">
        <v>42</v>
      </c>
      <c r="D71" s="35">
        <v>28.8</v>
      </c>
      <c r="E71" s="117">
        <v>28</v>
      </c>
      <c r="F71" s="37">
        <v>0.23</v>
      </c>
      <c r="G71" s="170">
        <f t="shared" si="0"/>
        <v>185.472</v>
      </c>
      <c r="H71" s="84">
        <f t="shared" si="1"/>
        <v>7484.45</v>
      </c>
      <c r="I71" s="3"/>
    </row>
    <row r="72" spans="1:9" ht="12.75">
      <c r="A72" s="47"/>
      <c r="B72" s="3" t="s">
        <v>30</v>
      </c>
      <c r="C72" s="35" t="s">
        <v>42</v>
      </c>
      <c r="D72" s="42">
        <v>20</v>
      </c>
      <c r="E72" s="117">
        <v>28</v>
      </c>
      <c r="F72" s="37">
        <v>0.23</v>
      </c>
      <c r="G72" s="170">
        <f t="shared" si="0"/>
        <v>128.8</v>
      </c>
      <c r="H72" s="84">
        <f t="shared" si="1"/>
        <v>5197.53</v>
      </c>
      <c r="I72" s="3"/>
    </row>
    <row r="73" spans="1:9" ht="12.75">
      <c r="A73" s="47"/>
      <c r="B73" s="3" t="s">
        <v>43</v>
      </c>
      <c r="C73" s="35" t="s">
        <v>42</v>
      </c>
      <c r="D73" s="35">
        <v>36.68</v>
      </c>
      <c r="E73" s="117">
        <v>28</v>
      </c>
      <c r="F73" s="37">
        <v>0.23</v>
      </c>
      <c r="G73" s="170">
        <f t="shared" si="0"/>
        <v>236.2192</v>
      </c>
      <c r="H73" s="84">
        <f t="shared" si="1"/>
        <v>9532.28</v>
      </c>
      <c r="I73" s="3"/>
    </row>
    <row r="74" spans="1:9" ht="12.75">
      <c r="A74" s="47"/>
      <c r="B74" s="3" t="s">
        <v>44</v>
      </c>
      <c r="C74" s="35" t="s">
        <v>42</v>
      </c>
      <c r="D74" s="35">
        <v>11.57</v>
      </c>
      <c r="E74" s="117">
        <v>28</v>
      </c>
      <c r="F74" s="37">
        <v>0.23</v>
      </c>
      <c r="G74" s="170">
        <f t="shared" si="0"/>
        <v>74.51080000000002</v>
      </c>
      <c r="H74" s="84">
        <f t="shared" si="1"/>
        <v>3006.77</v>
      </c>
      <c r="I74" s="3"/>
    </row>
    <row r="75" spans="1:9" ht="12.75">
      <c r="A75" s="47"/>
      <c r="B75" s="3" t="s">
        <v>45</v>
      </c>
      <c r="C75" s="35" t="s">
        <v>42</v>
      </c>
      <c r="D75" s="35">
        <v>11.42</v>
      </c>
      <c r="E75" s="117">
        <v>28</v>
      </c>
      <c r="F75" s="37">
        <v>0.23</v>
      </c>
      <c r="G75" s="170">
        <f t="shared" si="0"/>
        <v>73.5448</v>
      </c>
      <c r="H75" s="84">
        <f t="shared" si="1"/>
        <v>2967.79</v>
      </c>
      <c r="I75" s="3"/>
    </row>
    <row r="76" spans="1:9" ht="12.75">
      <c r="A76" s="47"/>
      <c r="B76" s="3" t="s">
        <v>32</v>
      </c>
      <c r="C76" s="35" t="s">
        <v>42</v>
      </c>
      <c r="D76" s="35">
        <v>17.5</v>
      </c>
      <c r="E76" s="117">
        <v>28</v>
      </c>
      <c r="F76" s="37">
        <v>0.23</v>
      </c>
      <c r="G76" s="170">
        <f t="shared" si="0"/>
        <v>112.7</v>
      </c>
      <c r="H76" s="84">
        <f t="shared" si="1"/>
        <v>4547.84</v>
      </c>
      <c r="I76" s="3"/>
    </row>
    <row r="77" spans="1:9" ht="12.75">
      <c r="A77" s="47"/>
      <c r="B77" s="3" t="s">
        <v>33</v>
      </c>
      <c r="C77" s="35" t="s">
        <v>42</v>
      </c>
      <c r="D77" s="35">
        <v>11.48</v>
      </c>
      <c r="E77" s="117">
        <v>28</v>
      </c>
      <c r="F77" s="37">
        <v>0.23</v>
      </c>
      <c r="G77" s="170">
        <f t="shared" si="0"/>
        <v>73.9312</v>
      </c>
      <c r="H77" s="84">
        <f t="shared" si="1"/>
        <v>2983.38</v>
      </c>
      <c r="I77" s="3"/>
    </row>
    <row r="78" spans="1:9" ht="25.5">
      <c r="A78" s="93">
        <v>15</v>
      </c>
      <c r="B78" s="46" t="s">
        <v>228</v>
      </c>
      <c r="C78" s="35"/>
      <c r="D78" s="35"/>
      <c r="E78" s="37"/>
      <c r="F78" s="37"/>
      <c r="G78" s="170">
        <f t="shared" si="0"/>
        <v>0</v>
      </c>
      <c r="H78" s="84">
        <f t="shared" si="1"/>
        <v>0</v>
      </c>
      <c r="I78" s="3"/>
    </row>
    <row r="79" spans="1:9" ht="12.75">
      <c r="A79" s="47"/>
      <c r="B79" s="3" t="s">
        <v>181</v>
      </c>
      <c r="C79" s="35" t="s">
        <v>42</v>
      </c>
      <c r="D79" s="34">
        <f>194.25*0.9</f>
        <v>174.82500000000002</v>
      </c>
      <c r="E79" s="52">
        <v>10</v>
      </c>
      <c r="F79" s="52">
        <v>0.23</v>
      </c>
      <c r="G79" s="170">
        <f t="shared" si="0"/>
        <v>402.0975000000001</v>
      </c>
      <c r="H79" s="84">
        <f t="shared" si="1"/>
        <v>16226.05</v>
      </c>
      <c r="I79" s="3"/>
    </row>
    <row r="80" spans="1:9" ht="12.75">
      <c r="A80" s="47"/>
      <c r="B80" s="3" t="s">
        <v>182</v>
      </c>
      <c r="C80" s="35" t="s">
        <v>42</v>
      </c>
      <c r="D80" s="34">
        <f>272.02*0.9</f>
        <v>244.81799999999998</v>
      </c>
      <c r="E80" s="52">
        <v>10</v>
      </c>
      <c r="F80" s="52">
        <v>0.23</v>
      </c>
      <c r="G80" s="170">
        <f t="shared" si="0"/>
        <v>563.0814</v>
      </c>
      <c r="H80" s="84">
        <f t="shared" si="1"/>
        <v>22722.32</v>
      </c>
      <c r="I80" s="3"/>
    </row>
    <row r="81" spans="1:9" ht="12.75">
      <c r="A81" s="47"/>
      <c r="B81" s="3" t="s">
        <v>183</v>
      </c>
      <c r="C81" s="35" t="s">
        <v>42</v>
      </c>
      <c r="D81" s="34">
        <f>112.38*0.9</f>
        <v>101.142</v>
      </c>
      <c r="E81" s="52">
        <v>10</v>
      </c>
      <c r="F81" s="52">
        <v>0.23</v>
      </c>
      <c r="G81" s="170">
        <f t="shared" si="0"/>
        <v>232.6266</v>
      </c>
      <c r="H81" s="84">
        <f t="shared" si="1"/>
        <v>9387.3</v>
      </c>
      <c r="I81" s="3"/>
    </row>
    <row r="82" spans="1:9" ht="12.75">
      <c r="A82" s="47"/>
      <c r="B82" s="3" t="s">
        <v>184</v>
      </c>
      <c r="C82" s="35" t="s">
        <v>42</v>
      </c>
      <c r="D82" s="34">
        <f>182.48*0.9</f>
        <v>164.232</v>
      </c>
      <c r="E82" s="52">
        <v>10</v>
      </c>
      <c r="F82" s="52">
        <v>0.23</v>
      </c>
      <c r="G82" s="170">
        <f t="shared" si="0"/>
        <v>377.7336</v>
      </c>
      <c r="H82" s="84">
        <f t="shared" si="1"/>
        <v>15242.88</v>
      </c>
      <c r="I82" s="3"/>
    </row>
    <row r="83" spans="1:9" ht="16.5" customHeight="1">
      <c r="A83" s="93">
        <v>16</v>
      </c>
      <c r="B83" s="57" t="s">
        <v>185</v>
      </c>
      <c r="C83" s="44" t="s">
        <v>42</v>
      </c>
      <c r="D83" s="44">
        <v>61.17</v>
      </c>
      <c r="E83" s="36">
        <v>20</v>
      </c>
      <c r="F83" s="36">
        <v>1.43</v>
      </c>
      <c r="G83" s="170">
        <f t="shared" si="0"/>
        <v>1749.462</v>
      </c>
      <c r="H83" s="84">
        <f t="shared" si="1"/>
        <v>70596.95</v>
      </c>
      <c r="I83" s="3"/>
    </row>
    <row r="84" spans="1:9" ht="12.75">
      <c r="A84" s="93">
        <v>17</v>
      </c>
      <c r="B84" s="3" t="s">
        <v>46</v>
      </c>
      <c r="C84" s="35" t="s">
        <v>144</v>
      </c>
      <c r="D84" s="35">
        <v>100</v>
      </c>
      <c r="E84" s="36">
        <v>1</v>
      </c>
      <c r="F84" s="36">
        <v>1.35</v>
      </c>
      <c r="G84" s="170">
        <f t="shared" si="0"/>
        <v>135</v>
      </c>
      <c r="H84" s="84">
        <f t="shared" si="1"/>
        <v>5447.73</v>
      </c>
      <c r="I84" s="3"/>
    </row>
    <row r="85" spans="1:9" ht="13.5" customHeight="1">
      <c r="A85" s="93">
        <v>18</v>
      </c>
      <c r="B85" s="68" t="s">
        <v>243</v>
      </c>
      <c r="C85" s="44" t="s">
        <v>42</v>
      </c>
      <c r="D85" s="44">
        <v>8.5</v>
      </c>
      <c r="E85" s="55">
        <v>20</v>
      </c>
      <c r="F85" s="55">
        <v>1.43</v>
      </c>
      <c r="G85" s="170">
        <f t="shared" si="0"/>
        <v>243.1</v>
      </c>
      <c r="H85" s="84">
        <f t="shared" si="1"/>
        <v>9809.94</v>
      </c>
      <c r="I85" s="3"/>
    </row>
    <row r="86" spans="1:9" ht="14.25" customHeight="1">
      <c r="A86" s="93">
        <v>19</v>
      </c>
      <c r="B86" t="s">
        <v>353</v>
      </c>
      <c r="C86" s="117" t="s">
        <v>42</v>
      </c>
      <c r="D86" s="117">
        <f>17.5+5.95</f>
        <v>23.45</v>
      </c>
      <c r="E86" s="8">
        <v>8</v>
      </c>
      <c r="F86" s="55">
        <v>1.43</v>
      </c>
      <c r="G86" s="170">
        <f t="shared" si="0"/>
        <v>268.268</v>
      </c>
      <c r="H86" s="84">
        <f t="shared" si="1"/>
        <v>10825.56</v>
      </c>
      <c r="I86" s="3"/>
    </row>
    <row r="87" spans="1:9" ht="12.75">
      <c r="A87" s="93">
        <v>20</v>
      </c>
      <c r="B87" s="91" t="s">
        <v>195</v>
      </c>
      <c r="C87" s="35" t="s">
        <v>47</v>
      </c>
      <c r="D87" s="35">
        <f>24*6/4</f>
        <v>36</v>
      </c>
      <c r="E87" s="35">
        <v>1</v>
      </c>
      <c r="F87" s="35">
        <v>36</v>
      </c>
      <c r="G87" s="170">
        <f>D87*E87*F87</f>
        <v>1296</v>
      </c>
      <c r="H87" s="84">
        <f t="shared" si="1"/>
        <v>52298.16</v>
      </c>
      <c r="I87" s="3"/>
    </row>
    <row r="88" spans="1:9" ht="15.75" customHeight="1">
      <c r="A88" s="47"/>
      <c r="B88" s="2" t="s">
        <v>196</v>
      </c>
      <c r="C88" s="3"/>
      <c r="D88" s="35"/>
      <c r="E88" s="35"/>
      <c r="F88" s="35"/>
      <c r="G88" s="54">
        <f>SUM(G23:G87)</f>
        <v>22951.82061999999</v>
      </c>
      <c r="H88" s="176">
        <f>SUM(H23:H87)</f>
        <v>926186.7699999998</v>
      </c>
      <c r="I88" s="3"/>
    </row>
    <row r="89" spans="1:9" ht="12.75">
      <c r="A89" s="47"/>
      <c r="B89" s="203" t="s">
        <v>348</v>
      </c>
      <c r="C89" s="204"/>
      <c r="D89" s="204"/>
      <c r="E89" s="204"/>
      <c r="F89" s="204"/>
      <c r="G89" s="204"/>
      <c r="H89" s="204"/>
      <c r="I89" s="205"/>
    </row>
    <row r="90" spans="1:9" ht="12.75">
      <c r="A90" s="93">
        <v>21</v>
      </c>
      <c r="B90" s="2" t="s">
        <v>414</v>
      </c>
      <c r="C90" s="36"/>
      <c r="D90" s="29"/>
      <c r="E90" s="36"/>
      <c r="F90" s="36"/>
      <c r="G90" s="63"/>
      <c r="H90" s="84"/>
      <c r="I90" s="3"/>
    </row>
    <row r="91" spans="1:9" ht="12.75">
      <c r="A91" s="47">
        <v>1</v>
      </c>
      <c r="B91" s="53" t="s">
        <v>236</v>
      </c>
      <c r="C91" s="36" t="s">
        <v>42</v>
      </c>
      <c r="D91" s="36">
        <v>5.03</v>
      </c>
      <c r="E91" s="36">
        <v>32</v>
      </c>
      <c r="F91" s="36">
        <v>1.43</v>
      </c>
      <c r="G91" s="90">
        <f>D91*E91*F91</f>
        <v>230.1728</v>
      </c>
      <c r="H91" s="84">
        <f aca="true" t="shared" si="3" ref="H91:H100">ROUND(1201659/29778.293*G91,2)</f>
        <v>9288.28</v>
      </c>
      <c r="I91" s="3"/>
    </row>
    <row r="92" spans="1:9" ht="12.75">
      <c r="A92" s="47">
        <v>2</v>
      </c>
      <c r="B92" s="53" t="s">
        <v>237</v>
      </c>
      <c r="C92" s="36" t="s">
        <v>42</v>
      </c>
      <c r="D92" s="36">
        <v>1.56</v>
      </c>
      <c r="E92" s="36">
        <v>32</v>
      </c>
      <c r="F92" s="36">
        <v>1.43</v>
      </c>
      <c r="G92" s="90">
        <f>D92*E92*F92</f>
        <v>71.3856</v>
      </c>
      <c r="H92" s="84">
        <f t="shared" si="3"/>
        <v>2880.66</v>
      </c>
      <c r="I92" s="3"/>
    </row>
    <row r="93" spans="1:9" ht="12.75">
      <c r="A93" s="47">
        <v>3</v>
      </c>
      <c r="B93" s="139" t="s">
        <v>350</v>
      </c>
      <c r="C93" s="138" t="s">
        <v>42</v>
      </c>
      <c r="D93" s="140">
        <f>874/100</f>
        <v>8.74</v>
      </c>
      <c r="E93" s="138">
        <v>36</v>
      </c>
      <c r="F93" s="138">
        <v>0.4</v>
      </c>
      <c r="G93" s="90">
        <f>D93*E93*F93</f>
        <v>125.856</v>
      </c>
      <c r="H93" s="84">
        <f t="shared" si="3"/>
        <v>5078.73</v>
      </c>
      <c r="I93" s="3"/>
    </row>
    <row r="94" spans="1:9" ht="12.75">
      <c r="A94" s="47">
        <v>4</v>
      </c>
      <c r="B94" s="139" t="s">
        <v>352</v>
      </c>
      <c r="C94" s="138" t="s">
        <v>42</v>
      </c>
      <c r="D94" s="138">
        <f>874/100</f>
        <v>8.74</v>
      </c>
      <c r="E94" s="138">
        <v>32</v>
      </c>
      <c r="F94" s="138">
        <v>0.21</v>
      </c>
      <c r="G94" s="90">
        <f>D94*E94*F94</f>
        <v>58.7328</v>
      </c>
      <c r="H94" s="84">
        <f t="shared" si="3"/>
        <v>2370.08</v>
      </c>
      <c r="I94" s="3"/>
    </row>
    <row r="95" spans="1:9" ht="12.75">
      <c r="A95" s="47"/>
      <c r="B95" s="139" t="s">
        <v>351</v>
      </c>
      <c r="C95" s="138" t="s">
        <v>42</v>
      </c>
      <c r="D95" s="138">
        <f>874/100</f>
        <v>8.74</v>
      </c>
      <c r="E95" s="138">
        <v>12</v>
      </c>
      <c r="F95" s="138">
        <v>1.43</v>
      </c>
      <c r="G95" s="90">
        <f>D95*E95*F95</f>
        <v>149.9784</v>
      </c>
      <c r="H95" s="84">
        <f t="shared" si="3"/>
        <v>6052.16</v>
      </c>
      <c r="I95" s="3"/>
    </row>
    <row r="96" spans="1:9" ht="12.75">
      <c r="A96" s="93">
        <v>22</v>
      </c>
      <c r="B96" s="79" t="s">
        <v>235</v>
      </c>
      <c r="C96" s="36"/>
      <c r="D96" s="29"/>
      <c r="E96" s="36"/>
      <c r="F96" s="36"/>
      <c r="G96" s="64"/>
      <c r="H96" s="84">
        <f t="shared" si="3"/>
        <v>0</v>
      </c>
      <c r="I96" s="3"/>
    </row>
    <row r="97" spans="1:9" ht="12.75">
      <c r="A97" s="47"/>
      <c r="B97" s="2" t="s">
        <v>413</v>
      </c>
      <c r="C97" s="36"/>
      <c r="D97" s="29"/>
      <c r="E97" s="36"/>
      <c r="F97" s="36"/>
      <c r="G97" s="64"/>
      <c r="H97" s="84">
        <f t="shared" si="3"/>
        <v>0</v>
      </c>
      <c r="I97" s="3"/>
    </row>
    <row r="98" spans="1:9" ht="12.75">
      <c r="A98" s="47">
        <v>1</v>
      </c>
      <c r="B98" s="53" t="s">
        <v>236</v>
      </c>
      <c r="C98" s="36" t="s">
        <v>48</v>
      </c>
      <c r="D98" s="41">
        <v>30</v>
      </c>
      <c r="E98" s="36">
        <v>16</v>
      </c>
      <c r="F98" s="36">
        <v>0.47</v>
      </c>
      <c r="G98" s="64">
        <f>D98*E98*F98</f>
        <v>225.6</v>
      </c>
      <c r="H98" s="84">
        <f t="shared" si="3"/>
        <v>9103.75</v>
      </c>
      <c r="I98" s="3"/>
    </row>
    <row r="99" spans="1:9" ht="12.75">
      <c r="A99" s="47">
        <v>2</v>
      </c>
      <c r="B99" s="53" t="s">
        <v>237</v>
      </c>
      <c r="C99" s="36" t="s">
        <v>48</v>
      </c>
      <c r="D99" s="41">
        <v>14.64</v>
      </c>
      <c r="E99" s="36">
        <v>16</v>
      </c>
      <c r="F99" s="36">
        <v>0.47</v>
      </c>
      <c r="G99" s="64">
        <f>D99*E99*F99</f>
        <v>110.0928</v>
      </c>
      <c r="H99" s="84">
        <f t="shared" si="3"/>
        <v>4442.63</v>
      </c>
      <c r="I99" s="3"/>
    </row>
    <row r="100" spans="1:9" ht="12.75">
      <c r="A100" s="47">
        <v>3</v>
      </c>
      <c r="B100" s="139" t="s">
        <v>347</v>
      </c>
      <c r="C100" s="36" t="s">
        <v>42</v>
      </c>
      <c r="D100" s="41">
        <v>8.74</v>
      </c>
      <c r="E100" s="36">
        <v>16</v>
      </c>
      <c r="F100" s="36">
        <v>0.162</v>
      </c>
      <c r="G100" s="64">
        <f>D100*E100*F100</f>
        <v>22.65408</v>
      </c>
      <c r="H100" s="84">
        <f t="shared" si="3"/>
        <v>914.17</v>
      </c>
      <c r="I100" s="3"/>
    </row>
    <row r="101" spans="1:10" ht="12.75">
      <c r="A101" s="47"/>
      <c r="B101" s="79" t="s">
        <v>196</v>
      </c>
      <c r="C101" s="29"/>
      <c r="D101" s="50"/>
      <c r="E101" s="29"/>
      <c r="F101" s="29"/>
      <c r="G101" s="31">
        <f>SUM(G91:G100)</f>
        <v>994.47248</v>
      </c>
      <c r="H101" s="178">
        <f>SUM(H91:H100)</f>
        <v>40130.46</v>
      </c>
      <c r="I101" s="2"/>
      <c r="J101" s="164"/>
    </row>
    <row r="102" spans="1:248" s="85" customFormat="1" ht="12.75">
      <c r="A102" s="165">
        <v>23</v>
      </c>
      <c r="B102" s="5" t="s">
        <v>317</v>
      </c>
      <c r="C102" s="71"/>
      <c r="D102" s="61"/>
      <c r="E102" s="89"/>
      <c r="F102" s="89"/>
      <c r="G102" s="82" t="s">
        <v>211</v>
      </c>
      <c r="H102" s="88"/>
      <c r="I102" s="61"/>
      <c r="J102" s="110"/>
      <c r="M102" s="86"/>
      <c r="N102" s="86"/>
      <c r="O102" s="86"/>
      <c r="P102" s="86"/>
      <c r="Q102" s="17"/>
      <c r="R102" s="87"/>
      <c r="U102" s="86"/>
      <c r="V102" s="86"/>
      <c r="W102" s="86"/>
      <c r="X102" s="86"/>
      <c r="Y102" s="17"/>
      <c r="Z102" s="87"/>
      <c r="AC102" s="86"/>
      <c r="AD102" s="86"/>
      <c r="AE102" s="86"/>
      <c r="AF102" s="86"/>
      <c r="AG102" s="17"/>
      <c r="AH102" s="87"/>
      <c r="AK102" s="86"/>
      <c r="AL102" s="86"/>
      <c r="AM102" s="86"/>
      <c r="AN102" s="86"/>
      <c r="AO102" s="17"/>
      <c r="AP102" s="87"/>
      <c r="AS102" s="86"/>
      <c r="AT102" s="86"/>
      <c r="AU102" s="86"/>
      <c r="AV102" s="86"/>
      <c r="AW102" s="17"/>
      <c r="AX102" s="87"/>
      <c r="BA102" s="86"/>
      <c r="BB102" s="86"/>
      <c r="BC102" s="86"/>
      <c r="BD102" s="86"/>
      <c r="BE102" s="17"/>
      <c r="BF102" s="87"/>
      <c r="BI102" s="86"/>
      <c r="BJ102" s="86"/>
      <c r="BK102" s="86"/>
      <c r="BL102" s="86"/>
      <c r="BM102" s="17"/>
      <c r="BN102" s="87"/>
      <c r="BQ102" s="86"/>
      <c r="BR102" s="86"/>
      <c r="BS102" s="86"/>
      <c r="BT102" s="86"/>
      <c r="BU102" s="17"/>
      <c r="BV102" s="87"/>
      <c r="BY102" s="86"/>
      <c r="BZ102" s="86"/>
      <c r="CA102" s="86"/>
      <c r="CB102" s="86"/>
      <c r="CC102" s="17"/>
      <c r="CD102" s="87"/>
      <c r="CG102" s="86"/>
      <c r="CH102" s="86"/>
      <c r="CI102" s="86"/>
      <c r="CJ102" s="86"/>
      <c r="CK102" s="17"/>
      <c r="CL102" s="87"/>
      <c r="CO102" s="86"/>
      <c r="CP102" s="86"/>
      <c r="CQ102" s="86"/>
      <c r="CR102" s="86"/>
      <c r="CS102" s="17"/>
      <c r="CT102" s="87"/>
      <c r="CW102" s="86"/>
      <c r="CX102" s="86"/>
      <c r="CY102" s="86"/>
      <c r="CZ102" s="86"/>
      <c r="DA102" s="17"/>
      <c r="DB102" s="87"/>
      <c r="DE102" s="86"/>
      <c r="DF102" s="86"/>
      <c r="DG102" s="86"/>
      <c r="DH102" s="86"/>
      <c r="DI102" s="17"/>
      <c r="DJ102" s="87"/>
      <c r="DM102" s="86"/>
      <c r="DN102" s="86"/>
      <c r="DO102" s="86"/>
      <c r="DP102" s="86"/>
      <c r="DQ102" s="17"/>
      <c r="DR102" s="87"/>
      <c r="DU102" s="86"/>
      <c r="DV102" s="86"/>
      <c r="DW102" s="86"/>
      <c r="DX102" s="86"/>
      <c r="DY102" s="17"/>
      <c r="DZ102" s="87"/>
      <c r="EC102" s="86"/>
      <c r="ED102" s="86"/>
      <c r="EE102" s="86"/>
      <c r="EF102" s="86"/>
      <c r="EG102" s="17"/>
      <c r="EH102" s="87"/>
      <c r="EK102" s="86"/>
      <c r="EL102" s="86"/>
      <c r="EM102" s="86"/>
      <c r="EN102" s="86"/>
      <c r="EO102" s="17"/>
      <c r="EP102" s="87"/>
      <c r="ES102" s="86"/>
      <c r="ET102" s="86"/>
      <c r="EU102" s="86"/>
      <c r="EV102" s="86"/>
      <c r="EW102" s="17"/>
      <c r="EX102" s="87"/>
      <c r="FA102" s="86"/>
      <c r="FB102" s="86"/>
      <c r="FC102" s="86"/>
      <c r="FD102" s="86"/>
      <c r="FE102" s="17"/>
      <c r="FF102" s="87"/>
      <c r="FI102" s="86"/>
      <c r="FJ102" s="86"/>
      <c r="FK102" s="86"/>
      <c r="FL102" s="86"/>
      <c r="FM102" s="17"/>
      <c r="FN102" s="87"/>
      <c r="FQ102" s="86"/>
      <c r="FR102" s="86"/>
      <c r="FS102" s="86"/>
      <c r="FT102" s="86"/>
      <c r="FU102" s="17"/>
      <c r="FV102" s="87"/>
      <c r="FY102" s="86"/>
      <c r="FZ102" s="86"/>
      <c r="GA102" s="86"/>
      <c r="GB102" s="86"/>
      <c r="GC102" s="17"/>
      <c r="GD102" s="87"/>
      <c r="GG102" s="86"/>
      <c r="GH102" s="86"/>
      <c r="GI102" s="86"/>
      <c r="GJ102" s="86"/>
      <c r="GK102" s="17"/>
      <c r="GL102" s="87"/>
      <c r="GO102" s="86"/>
      <c r="GP102" s="86"/>
      <c r="GQ102" s="86"/>
      <c r="GR102" s="86"/>
      <c r="GS102" s="17"/>
      <c r="GT102" s="87"/>
      <c r="GW102" s="86"/>
      <c r="GX102" s="86"/>
      <c r="GY102" s="86"/>
      <c r="GZ102" s="86"/>
      <c r="HA102" s="17"/>
      <c r="HB102" s="87"/>
      <c r="HE102" s="86"/>
      <c r="HF102" s="86"/>
      <c r="HG102" s="86"/>
      <c r="HH102" s="86"/>
      <c r="HI102" s="17"/>
      <c r="HJ102" s="87"/>
      <c r="HM102" s="86"/>
      <c r="HN102" s="86"/>
      <c r="HO102" s="86"/>
      <c r="HP102" s="86"/>
      <c r="HQ102" s="17"/>
      <c r="HR102" s="87"/>
      <c r="HU102" s="86"/>
      <c r="HV102" s="86"/>
      <c r="HW102" s="86"/>
      <c r="HX102" s="86"/>
      <c r="HY102" s="17"/>
      <c r="HZ102" s="87"/>
      <c r="IC102" s="86"/>
      <c r="ID102" s="86"/>
      <c r="IE102" s="86"/>
      <c r="IF102" s="86"/>
      <c r="IG102" s="17"/>
      <c r="IH102" s="87"/>
      <c r="IK102" s="86"/>
      <c r="IL102" s="86"/>
      <c r="IM102" s="86"/>
      <c r="IN102" s="86"/>
    </row>
    <row r="103" spans="1:248" s="13" customFormat="1" ht="12.75">
      <c r="A103" s="47">
        <v>1</v>
      </c>
      <c r="B103" s="67" t="s">
        <v>209</v>
      </c>
      <c r="C103" s="83" t="s">
        <v>211</v>
      </c>
      <c r="D103" s="33">
        <v>430</v>
      </c>
      <c r="E103" s="55">
        <v>1</v>
      </c>
      <c r="F103" s="55">
        <v>1</v>
      </c>
      <c r="G103" s="33">
        <v>430</v>
      </c>
      <c r="H103" s="84">
        <f aca="true" t="shared" si="4" ref="H103:H117">ROUND(1201659/29778.293*G103,2)</f>
        <v>17352.01</v>
      </c>
      <c r="I103" s="35"/>
      <c r="J103" s="111"/>
      <c r="K103" s="75"/>
      <c r="L103" s="75"/>
      <c r="M103" s="14"/>
      <c r="N103" s="14"/>
      <c r="O103" s="14"/>
      <c r="P103" s="14"/>
      <c r="Q103" s="19"/>
      <c r="R103" s="77"/>
      <c r="S103" s="75"/>
      <c r="T103" s="75"/>
      <c r="U103" s="14"/>
      <c r="V103" s="14"/>
      <c r="W103" s="14"/>
      <c r="X103" s="14"/>
      <c r="Y103" s="19"/>
      <c r="Z103" s="77"/>
      <c r="AA103" s="75"/>
      <c r="AB103" s="75"/>
      <c r="AC103" s="14"/>
      <c r="AD103" s="14"/>
      <c r="AE103" s="14"/>
      <c r="AF103" s="14"/>
      <c r="AG103" s="19"/>
      <c r="AH103" s="77"/>
      <c r="AI103" s="75"/>
      <c r="AJ103" s="75"/>
      <c r="AK103" s="14"/>
      <c r="AL103" s="14"/>
      <c r="AM103" s="14"/>
      <c r="AN103" s="14"/>
      <c r="AO103" s="19"/>
      <c r="AP103" s="77"/>
      <c r="AQ103" s="75"/>
      <c r="AR103" s="75"/>
      <c r="AS103" s="14"/>
      <c r="AT103" s="14"/>
      <c r="AU103" s="14"/>
      <c r="AV103" s="14"/>
      <c r="AW103" s="19"/>
      <c r="AX103" s="77"/>
      <c r="AY103" s="75"/>
      <c r="AZ103" s="75"/>
      <c r="BA103" s="14"/>
      <c r="BB103" s="14"/>
      <c r="BC103" s="14"/>
      <c r="BD103" s="14"/>
      <c r="BE103" s="19"/>
      <c r="BF103" s="77"/>
      <c r="BG103" s="75"/>
      <c r="BH103" s="75"/>
      <c r="BI103" s="14"/>
      <c r="BJ103" s="14"/>
      <c r="BK103" s="14"/>
      <c r="BL103" s="14"/>
      <c r="BM103" s="19"/>
      <c r="BN103" s="77"/>
      <c r="BO103" s="75"/>
      <c r="BP103" s="75"/>
      <c r="BQ103" s="14"/>
      <c r="BR103" s="14"/>
      <c r="BS103" s="14"/>
      <c r="BT103" s="14"/>
      <c r="BU103" s="19"/>
      <c r="BV103" s="77"/>
      <c r="BW103" s="75"/>
      <c r="BX103" s="75"/>
      <c r="BY103" s="14"/>
      <c r="BZ103" s="14"/>
      <c r="CA103" s="14"/>
      <c r="CB103" s="14"/>
      <c r="CC103" s="19"/>
      <c r="CD103" s="77"/>
      <c r="CE103" s="75"/>
      <c r="CF103" s="75"/>
      <c r="CG103" s="14"/>
      <c r="CH103" s="14"/>
      <c r="CI103" s="14"/>
      <c r="CJ103" s="14"/>
      <c r="CK103" s="19"/>
      <c r="CL103" s="77"/>
      <c r="CM103" s="75"/>
      <c r="CN103" s="75"/>
      <c r="CO103" s="14"/>
      <c r="CP103" s="14"/>
      <c r="CQ103" s="14"/>
      <c r="CR103" s="14"/>
      <c r="CS103" s="19"/>
      <c r="CT103" s="77"/>
      <c r="CU103" s="75"/>
      <c r="CV103" s="75"/>
      <c r="CW103" s="14"/>
      <c r="CX103" s="14"/>
      <c r="CY103" s="14"/>
      <c r="CZ103" s="14"/>
      <c r="DA103" s="19"/>
      <c r="DB103" s="77"/>
      <c r="DC103" s="75"/>
      <c r="DD103" s="75"/>
      <c r="DE103" s="14"/>
      <c r="DF103" s="14"/>
      <c r="DG103" s="14"/>
      <c r="DH103" s="14"/>
      <c r="DI103" s="19"/>
      <c r="DJ103" s="77"/>
      <c r="DK103" s="75"/>
      <c r="DL103" s="75"/>
      <c r="DM103" s="14"/>
      <c r="DN103" s="14"/>
      <c r="DO103" s="14"/>
      <c r="DP103" s="14"/>
      <c r="DQ103" s="19"/>
      <c r="DR103" s="77"/>
      <c r="DS103" s="75"/>
      <c r="DT103" s="75"/>
      <c r="DU103" s="14"/>
      <c r="DV103" s="14"/>
      <c r="DW103" s="14"/>
      <c r="DX103" s="14"/>
      <c r="DY103" s="19"/>
      <c r="DZ103" s="77"/>
      <c r="EA103" s="75"/>
      <c r="EB103" s="75"/>
      <c r="EC103" s="14"/>
      <c r="ED103" s="14"/>
      <c r="EE103" s="14"/>
      <c r="EF103" s="14"/>
      <c r="EG103" s="19"/>
      <c r="EH103" s="77"/>
      <c r="EI103" s="75"/>
      <c r="EJ103" s="75"/>
      <c r="EK103" s="14"/>
      <c r="EL103" s="14"/>
      <c r="EM103" s="14"/>
      <c r="EN103" s="14"/>
      <c r="EO103" s="19"/>
      <c r="EP103" s="77"/>
      <c r="EQ103" s="75"/>
      <c r="ER103" s="75"/>
      <c r="ES103" s="14"/>
      <c r="ET103" s="14"/>
      <c r="EU103" s="14"/>
      <c r="EV103" s="14"/>
      <c r="EW103" s="19"/>
      <c r="EX103" s="77"/>
      <c r="EY103" s="75"/>
      <c r="EZ103" s="75"/>
      <c r="FA103" s="14"/>
      <c r="FB103" s="14"/>
      <c r="FC103" s="14"/>
      <c r="FD103" s="14"/>
      <c r="FE103" s="19"/>
      <c r="FF103" s="77"/>
      <c r="FG103" s="75"/>
      <c r="FH103" s="75"/>
      <c r="FI103" s="14"/>
      <c r="FJ103" s="14"/>
      <c r="FK103" s="14"/>
      <c r="FL103" s="14"/>
      <c r="FM103" s="19"/>
      <c r="FN103" s="77"/>
      <c r="FO103" s="75"/>
      <c r="FP103" s="75"/>
      <c r="FQ103" s="14"/>
      <c r="FR103" s="14"/>
      <c r="FS103" s="14"/>
      <c r="FT103" s="14"/>
      <c r="FU103" s="19"/>
      <c r="FV103" s="77"/>
      <c r="FW103" s="75"/>
      <c r="FX103" s="75"/>
      <c r="FY103" s="14"/>
      <c r="FZ103" s="14"/>
      <c r="GA103" s="14"/>
      <c r="GB103" s="14"/>
      <c r="GC103" s="19"/>
      <c r="GD103" s="77"/>
      <c r="GE103" s="75"/>
      <c r="GF103" s="75"/>
      <c r="GG103" s="14"/>
      <c r="GH103" s="14"/>
      <c r="GI103" s="14"/>
      <c r="GJ103" s="14"/>
      <c r="GK103" s="19"/>
      <c r="GL103" s="77"/>
      <c r="GM103" s="75"/>
      <c r="GN103" s="75"/>
      <c r="GO103" s="14"/>
      <c r="GP103" s="14"/>
      <c r="GQ103" s="14"/>
      <c r="GR103" s="14"/>
      <c r="GS103" s="19"/>
      <c r="GT103" s="77"/>
      <c r="GU103" s="75"/>
      <c r="GV103" s="75"/>
      <c r="GW103" s="14"/>
      <c r="GX103" s="14"/>
      <c r="GY103" s="14"/>
      <c r="GZ103" s="14"/>
      <c r="HA103" s="19"/>
      <c r="HB103" s="77"/>
      <c r="HC103" s="75"/>
      <c r="HD103" s="75"/>
      <c r="HE103" s="14"/>
      <c r="HF103" s="14"/>
      <c r="HG103" s="14"/>
      <c r="HH103" s="14"/>
      <c r="HI103" s="19"/>
      <c r="HJ103" s="77"/>
      <c r="HK103" s="75"/>
      <c r="HL103" s="75"/>
      <c r="HM103" s="14"/>
      <c r="HN103" s="14"/>
      <c r="HO103" s="14"/>
      <c r="HP103" s="14"/>
      <c r="HQ103" s="19"/>
      <c r="HR103" s="77"/>
      <c r="HS103" s="75"/>
      <c r="HT103" s="75"/>
      <c r="HU103" s="14"/>
      <c r="HV103" s="14"/>
      <c r="HW103" s="14"/>
      <c r="HX103" s="14"/>
      <c r="HY103" s="19"/>
      <c r="HZ103" s="77"/>
      <c r="IA103" s="75"/>
      <c r="IB103" s="75"/>
      <c r="IC103" s="14"/>
      <c r="ID103" s="14"/>
      <c r="IE103" s="14"/>
      <c r="IF103" s="14"/>
      <c r="IG103" s="19"/>
      <c r="IH103" s="77"/>
      <c r="II103" s="75"/>
      <c r="IJ103" s="75"/>
      <c r="IK103" s="14"/>
      <c r="IL103" s="14"/>
      <c r="IM103" s="14"/>
      <c r="IN103" s="14"/>
    </row>
    <row r="104" spans="1:248" s="13" customFormat="1" ht="12.75">
      <c r="A104" s="47">
        <v>2</v>
      </c>
      <c r="B104" s="67" t="s">
        <v>210</v>
      </c>
      <c r="C104" s="83" t="s">
        <v>211</v>
      </c>
      <c r="D104" s="33">
        <v>560</v>
      </c>
      <c r="E104" s="55">
        <v>1</v>
      </c>
      <c r="F104" s="55">
        <v>1</v>
      </c>
      <c r="G104" s="33">
        <v>560</v>
      </c>
      <c r="H104" s="84">
        <f t="shared" si="4"/>
        <v>22597.97</v>
      </c>
      <c r="I104" s="35"/>
      <c r="J104" s="77"/>
      <c r="K104" s="75"/>
      <c r="L104" s="75"/>
      <c r="M104" s="14"/>
      <c r="N104" s="14"/>
      <c r="O104" s="14"/>
      <c r="P104" s="14"/>
      <c r="Q104" s="19"/>
      <c r="R104" s="77"/>
      <c r="S104" s="75"/>
      <c r="T104" s="75"/>
      <c r="U104" s="14"/>
      <c r="V104" s="14"/>
      <c r="W104" s="14"/>
      <c r="X104" s="14"/>
      <c r="Y104" s="19"/>
      <c r="Z104" s="77"/>
      <c r="AA104" s="75"/>
      <c r="AB104" s="75"/>
      <c r="AC104" s="14"/>
      <c r="AD104" s="14"/>
      <c r="AE104" s="14"/>
      <c r="AF104" s="14"/>
      <c r="AG104" s="19"/>
      <c r="AH104" s="77"/>
      <c r="AI104" s="75"/>
      <c r="AJ104" s="75"/>
      <c r="AK104" s="14"/>
      <c r="AL104" s="14"/>
      <c r="AM104" s="14"/>
      <c r="AN104" s="14"/>
      <c r="AO104" s="19"/>
      <c r="AP104" s="77"/>
      <c r="AQ104" s="75"/>
      <c r="AR104" s="75"/>
      <c r="AS104" s="14"/>
      <c r="AT104" s="14"/>
      <c r="AU104" s="14"/>
      <c r="AV104" s="14"/>
      <c r="AW104" s="19"/>
      <c r="AX104" s="77"/>
      <c r="AY104" s="75"/>
      <c r="AZ104" s="75"/>
      <c r="BA104" s="14"/>
      <c r="BB104" s="14"/>
      <c r="BC104" s="14"/>
      <c r="BD104" s="14"/>
      <c r="BE104" s="19"/>
      <c r="BF104" s="77"/>
      <c r="BG104" s="75"/>
      <c r="BH104" s="75"/>
      <c r="BI104" s="14"/>
      <c r="BJ104" s="14"/>
      <c r="BK104" s="14"/>
      <c r="BL104" s="14"/>
      <c r="BM104" s="19"/>
      <c r="BN104" s="77"/>
      <c r="BO104" s="75"/>
      <c r="BP104" s="75"/>
      <c r="BQ104" s="14"/>
      <c r="BR104" s="14"/>
      <c r="BS104" s="14"/>
      <c r="BT104" s="14"/>
      <c r="BU104" s="19"/>
      <c r="BV104" s="77"/>
      <c r="BW104" s="75"/>
      <c r="BX104" s="75"/>
      <c r="BY104" s="14"/>
      <c r="BZ104" s="14"/>
      <c r="CA104" s="14"/>
      <c r="CB104" s="14"/>
      <c r="CC104" s="19"/>
      <c r="CD104" s="77"/>
      <c r="CE104" s="75"/>
      <c r="CF104" s="75"/>
      <c r="CG104" s="14"/>
      <c r="CH104" s="14"/>
      <c r="CI104" s="14"/>
      <c r="CJ104" s="14"/>
      <c r="CK104" s="19"/>
      <c r="CL104" s="77"/>
      <c r="CM104" s="75"/>
      <c r="CN104" s="75"/>
      <c r="CO104" s="14"/>
      <c r="CP104" s="14"/>
      <c r="CQ104" s="14"/>
      <c r="CR104" s="14"/>
      <c r="CS104" s="19"/>
      <c r="CT104" s="77"/>
      <c r="CU104" s="75"/>
      <c r="CV104" s="75"/>
      <c r="CW104" s="14"/>
      <c r="CX104" s="14"/>
      <c r="CY104" s="14"/>
      <c r="CZ104" s="14"/>
      <c r="DA104" s="19"/>
      <c r="DB104" s="77"/>
      <c r="DC104" s="75"/>
      <c r="DD104" s="75"/>
      <c r="DE104" s="14"/>
      <c r="DF104" s="14"/>
      <c r="DG104" s="14"/>
      <c r="DH104" s="14"/>
      <c r="DI104" s="19"/>
      <c r="DJ104" s="77"/>
      <c r="DK104" s="75"/>
      <c r="DL104" s="75"/>
      <c r="DM104" s="14"/>
      <c r="DN104" s="14"/>
      <c r="DO104" s="14"/>
      <c r="DP104" s="14"/>
      <c r="DQ104" s="19"/>
      <c r="DR104" s="77"/>
      <c r="DS104" s="75"/>
      <c r="DT104" s="75"/>
      <c r="DU104" s="14"/>
      <c r="DV104" s="14"/>
      <c r="DW104" s="14"/>
      <c r="DX104" s="14"/>
      <c r="DY104" s="19"/>
      <c r="DZ104" s="77"/>
      <c r="EA104" s="75"/>
      <c r="EB104" s="75"/>
      <c r="EC104" s="14"/>
      <c r="ED104" s="14"/>
      <c r="EE104" s="14"/>
      <c r="EF104" s="14"/>
      <c r="EG104" s="19"/>
      <c r="EH104" s="77"/>
      <c r="EI104" s="75"/>
      <c r="EJ104" s="75"/>
      <c r="EK104" s="14"/>
      <c r="EL104" s="14"/>
      <c r="EM104" s="14"/>
      <c r="EN104" s="14"/>
      <c r="EO104" s="19"/>
      <c r="EP104" s="77"/>
      <c r="EQ104" s="75"/>
      <c r="ER104" s="75"/>
      <c r="ES104" s="14"/>
      <c r="ET104" s="14"/>
      <c r="EU104" s="14"/>
      <c r="EV104" s="14"/>
      <c r="EW104" s="19"/>
      <c r="EX104" s="77"/>
      <c r="EY104" s="75"/>
      <c r="EZ104" s="75"/>
      <c r="FA104" s="14"/>
      <c r="FB104" s="14"/>
      <c r="FC104" s="14"/>
      <c r="FD104" s="14"/>
      <c r="FE104" s="19"/>
      <c r="FF104" s="77"/>
      <c r="FG104" s="75"/>
      <c r="FH104" s="75"/>
      <c r="FI104" s="14"/>
      <c r="FJ104" s="14"/>
      <c r="FK104" s="14"/>
      <c r="FL104" s="14"/>
      <c r="FM104" s="19"/>
      <c r="FN104" s="77"/>
      <c r="FO104" s="75"/>
      <c r="FP104" s="75"/>
      <c r="FQ104" s="14"/>
      <c r="FR104" s="14"/>
      <c r="FS104" s="14"/>
      <c r="FT104" s="14"/>
      <c r="FU104" s="19"/>
      <c r="FV104" s="77"/>
      <c r="FW104" s="75"/>
      <c r="FX104" s="75"/>
      <c r="FY104" s="14"/>
      <c r="FZ104" s="14"/>
      <c r="GA104" s="14"/>
      <c r="GB104" s="14"/>
      <c r="GC104" s="19"/>
      <c r="GD104" s="77"/>
      <c r="GE104" s="75"/>
      <c r="GF104" s="75"/>
      <c r="GG104" s="14"/>
      <c r="GH104" s="14"/>
      <c r="GI104" s="14"/>
      <c r="GJ104" s="14"/>
      <c r="GK104" s="19"/>
      <c r="GL104" s="77"/>
      <c r="GM104" s="75"/>
      <c r="GN104" s="75"/>
      <c r="GO104" s="14"/>
      <c r="GP104" s="14"/>
      <c r="GQ104" s="14"/>
      <c r="GR104" s="14"/>
      <c r="GS104" s="19"/>
      <c r="GT104" s="77"/>
      <c r="GU104" s="75"/>
      <c r="GV104" s="75"/>
      <c r="GW104" s="14"/>
      <c r="GX104" s="14"/>
      <c r="GY104" s="14"/>
      <c r="GZ104" s="14"/>
      <c r="HA104" s="19"/>
      <c r="HB104" s="77"/>
      <c r="HC104" s="75"/>
      <c r="HD104" s="75"/>
      <c r="HE104" s="14"/>
      <c r="HF104" s="14"/>
      <c r="HG104" s="14"/>
      <c r="HH104" s="14"/>
      <c r="HI104" s="19"/>
      <c r="HJ104" s="77"/>
      <c r="HK104" s="75"/>
      <c r="HL104" s="75"/>
      <c r="HM104" s="14"/>
      <c r="HN104" s="14"/>
      <c r="HO104" s="14"/>
      <c r="HP104" s="14"/>
      <c r="HQ104" s="19"/>
      <c r="HR104" s="77"/>
      <c r="HS104" s="75"/>
      <c r="HT104" s="75"/>
      <c r="HU104" s="14"/>
      <c r="HV104" s="14"/>
      <c r="HW104" s="14"/>
      <c r="HX104" s="14"/>
      <c r="HY104" s="19"/>
      <c r="HZ104" s="77"/>
      <c r="IA104" s="75"/>
      <c r="IB104" s="75"/>
      <c r="IC104" s="14"/>
      <c r="ID104" s="14"/>
      <c r="IE104" s="14"/>
      <c r="IF104" s="14"/>
      <c r="IG104" s="19"/>
      <c r="IH104" s="77"/>
      <c r="II104" s="75"/>
      <c r="IJ104" s="75"/>
      <c r="IK104" s="14"/>
      <c r="IL104" s="14"/>
      <c r="IM104" s="14"/>
      <c r="IN104" s="14"/>
    </row>
    <row r="105" spans="1:248" s="13" customFormat="1" ht="12.75">
      <c r="A105" s="47">
        <v>3</v>
      </c>
      <c r="B105" s="67" t="s">
        <v>200</v>
      </c>
      <c r="C105" s="83" t="s">
        <v>211</v>
      </c>
      <c r="D105" s="33">
        <v>1500</v>
      </c>
      <c r="E105" s="55">
        <v>1</v>
      </c>
      <c r="F105" s="55">
        <v>1</v>
      </c>
      <c r="G105" s="33">
        <v>1500</v>
      </c>
      <c r="H105" s="84">
        <f t="shared" si="4"/>
        <v>60530.28</v>
      </c>
      <c r="I105" s="35"/>
      <c r="J105" s="77"/>
      <c r="K105" s="75"/>
      <c r="L105" s="75"/>
      <c r="M105" s="14"/>
      <c r="N105" s="14"/>
      <c r="O105" s="14"/>
      <c r="P105" s="14"/>
      <c r="Q105" s="19"/>
      <c r="R105" s="77"/>
      <c r="S105" s="75"/>
      <c r="T105" s="75"/>
      <c r="U105" s="14"/>
      <c r="V105" s="14"/>
      <c r="W105" s="14"/>
      <c r="X105" s="14"/>
      <c r="Y105" s="19"/>
      <c r="Z105" s="77"/>
      <c r="AA105" s="75"/>
      <c r="AB105" s="75"/>
      <c r="AC105" s="14"/>
      <c r="AD105" s="14"/>
      <c r="AE105" s="14"/>
      <c r="AF105" s="14"/>
      <c r="AG105" s="19"/>
      <c r="AH105" s="77"/>
      <c r="AI105" s="75"/>
      <c r="AJ105" s="75"/>
      <c r="AK105" s="14"/>
      <c r="AL105" s="14"/>
      <c r="AM105" s="14"/>
      <c r="AN105" s="14"/>
      <c r="AO105" s="19"/>
      <c r="AP105" s="77"/>
      <c r="AQ105" s="75"/>
      <c r="AR105" s="75"/>
      <c r="AS105" s="14"/>
      <c r="AT105" s="14"/>
      <c r="AU105" s="14"/>
      <c r="AV105" s="14"/>
      <c r="AW105" s="19"/>
      <c r="AX105" s="77"/>
      <c r="AY105" s="75"/>
      <c r="AZ105" s="75"/>
      <c r="BA105" s="14"/>
      <c r="BB105" s="14"/>
      <c r="BC105" s="14"/>
      <c r="BD105" s="14"/>
      <c r="BE105" s="19"/>
      <c r="BF105" s="77"/>
      <c r="BG105" s="75"/>
      <c r="BH105" s="75"/>
      <c r="BI105" s="14"/>
      <c r="BJ105" s="14"/>
      <c r="BK105" s="14"/>
      <c r="BL105" s="14"/>
      <c r="BM105" s="19"/>
      <c r="BN105" s="77"/>
      <c r="BO105" s="75"/>
      <c r="BP105" s="75"/>
      <c r="BQ105" s="14"/>
      <c r="BR105" s="14"/>
      <c r="BS105" s="14"/>
      <c r="BT105" s="14"/>
      <c r="BU105" s="19"/>
      <c r="BV105" s="77"/>
      <c r="BW105" s="75"/>
      <c r="BX105" s="75"/>
      <c r="BY105" s="14"/>
      <c r="BZ105" s="14"/>
      <c r="CA105" s="14"/>
      <c r="CB105" s="14"/>
      <c r="CC105" s="19"/>
      <c r="CD105" s="77"/>
      <c r="CE105" s="75"/>
      <c r="CF105" s="75"/>
      <c r="CG105" s="14"/>
      <c r="CH105" s="14"/>
      <c r="CI105" s="14"/>
      <c r="CJ105" s="14"/>
      <c r="CK105" s="19"/>
      <c r="CL105" s="77"/>
      <c r="CM105" s="75"/>
      <c r="CN105" s="75"/>
      <c r="CO105" s="14"/>
      <c r="CP105" s="14"/>
      <c r="CQ105" s="14"/>
      <c r="CR105" s="14"/>
      <c r="CS105" s="19"/>
      <c r="CT105" s="77"/>
      <c r="CU105" s="75"/>
      <c r="CV105" s="75"/>
      <c r="CW105" s="14"/>
      <c r="CX105" s="14"/>
      <c r="CY105" s="14"/>
      <c r="CZ105" s="14"/>
      <c r="DA105" s="19"/>
      <c r="DB105" s="77"/>
      <c r="DC105" s="75"/>
      <c r="DD105" s="75"/>
      <c r="DE105" s="14"/>
      <c r="DF105" s="14"/>
      <c r="DG105" s="14"/>
      <c r="DH105" s="14"/>
      <c r="DI105" s="19"/>
      <c r="DJ105" s="77"/>
      <c r="DK105" s="75"/>
      <c r="DL105" s="75"/>
      <c r="DM105" s="14"/>
      <c r="DN105" s="14"/>
      <c r="DO105" s="14"/>
      <c r="DP105" s="14"/>
      <c r="DQ105" s="19"/>
      <c r="DR105" s="77"/>
      <c r="DS105" s="75"/>
      <c r="DT105" s="75"/>
      <c r="DU105" s="14"/>
      <c r="DV105" s="14"/>
      <c r="DW105" s="14"/>
      <c r="DX105" s="14"/>
      <c r="DY105" s="19"/>
      <c r="DZ105" s="77"/>
      <c r="EA105" s="75"/>
      <c r="EB105" s="75"/>
      <c r="EC105" s="14"/>
      <c r="ED105" s="14"/>
      <c r="EE105" s="14"/>
      <c r="EF105" s="14"/>
      <c r="EG105" s="19"/>
      <c r="EH105" s="77"/>
      <c r="EI105" s="75"/>
      <c r="EJ105" s="75"/>
      <c r="EK105" s="14"/>
      <c r="EL105" s="14"/>
      <c r="EM105" s="14"/>
      <c r="EN105" s="14"/>
      <c r="EO105" s="19"/>
      <c r="EP105" s="77"/>
      <c r="EQ105" s="75"/>
      <c r="ER105" s="75"/>
      <c r="ES105" s="14"/>
      <c r="ET105" s="14"/>
      <c r="EU105" s="14"/>
      <c r="EV105" s="14"/>
      <c r="EW105" s="19"/>
      <c r="EX105" s="77"/>
      <c r="EY105" s="75"/>
      <c r="EZ105" s="75"/>
      <c r="FA105" s="14"/>
      <c r="FB105" s="14"/>
      <c r="FC105" s="14"/>
      <c r="FD105" s="14"/>
      <c r="FE105" s="19"/>
      <c r="FF105" s="77"/>
      <c r="FG105" s="75"/>
      <c r="FH105" s="75"/>
      <c r="FI105" s="14"/>
      <c r="FJ105" s="14"/>
      <c r="FK105" s="14"/>
      <c r="FL105" s="14"/>
      <c r="FM105" s="19"/>
      <c r="FN105" s="77"/>
      <c r="FO105" s="75"/>
      <c r="FP105" s="75"/>
      <c r="FQ105" s="14"/>
      <c r="FR105" s="14"/>
      <c r="FS105" s="14"/>
      <c r="FT105" s="14"/>
      <c r="FU105" s="19"/>
      <c r="FV105" s="77"/>
      <c r="FW105" s="75"/>
      <c r="FX105" s="75"/>
      <c r="FY105" s="14"/>
      <c r="FZ105" s="14"/>
      <c r="GA105" s="14"/>
      <c r="GB105" s="14"/>
      <c r="GC105" s="19"/>
      <c r="GD105" s="77"/>
      <c r="GE105" s="75"/>
      <c r="GF105" s="75"/>
      <c r="GG105" s="14"/>
      <c r="GH105" s="14"/>
      <c r="GI105" s="14"/>
      <c r="GJ105" s="14"/>
      <c r="GK105" s="19"/>
      <c r="GL105" s="77"/>
      <c r="GM105" s="75"/>
      <c r="GN105" s="75"/>
      <c r="GO105" s="14"/>
      <c r="GP105" s="14"/>
      <c r="GQ105" s="14"/>
      <c r="GR105" s="14"/>
      <c r="GS105" s="19"/>
      <c r="GT105" s="77"/>
      <c r="GU105" s="75"/>
      <c r="GV105" s="75"/>
      <c r="GW105" s="14"/>
      <c r="GX105" s="14"/>
      <c r="GY105" s="14"/>
      <c r="GZ105" s="14"/>
      <c r="HA105" s="19"/>
      <c r="HB105" s="77"/>
      <c r="HC105" s="75"/>
      <c r="HD105" s="75"/>
      <c r="HE105" s="14"/>
      <c r="HF105" s="14"/>
      <c r="HG105" s="14"/>
      <c r="HH105" s="14"/>
      <c r="HI105" s="19"/>
      <c r="HJ105" s="77"/>
      <c r="HK105" s="75"/>
      <c r="HL105" s="75"/>
      <c r="HM105" s="14"/>
      <c r="HN105" s="14"/>
      <c r="HO105" s="14"/>
      <c r="HP105" s="14"/>
      <c r="HQ105" s="19"/>
      <c r="HR105" s="77"/>
      <c r="HS105" s="75"/>
      <c r="HT105" s="75"/>
      <c r="HU105" s="14"/>
      <c r="HV105" s="14"/>
      <c r="HW105" s="14"/>
      <c r="HX105" s="14"/>
      <c r="HY105" s="19"/>
      <c r="HZ105" s="77"/>
      <c r="IA105" s="75"/>
      <c r="IB105" s="75"/>
      <c r="IC105" s="14"/>
      <c r="ID105" s="14"/>
      <c r="IE105" s="14"/>
      <c r="IF105" s="14"/>
      <c r="IG105" s="19"/>
      <c r="IH105" s="77"/>
      <c r="II105" s="75"/>
      <c r="IJ105" s="75"/>
      <c r="IK105" s="14"/>
      <c r="IL105" s="14"/>
      <c r="IM105" s="14"/>
      <c r="IN105" s="14"/>
    </row>
    <row r="106" spans="1:248" s="13" customFormat="1" ht="12.75">
      <c r="A106" s="47">
        <v>4</v>
      </c>
      <c r="B106" s="67" t="s">
        <v>250</v>
      </c>
      <c r="C106" s="83" t="s">
        <v>211</v>
      </c>
      <c r="D106" s="33">
        <f>350+360</f>
        <v>710</v>
      </c>
      <c r="E106" s="55">
        <v>1</v>
      </c>
      <c r="F106" s="55">
        <v>1</v>
      </c>
      <c r="G106" s="33">
        <f>350+360</f>
        <v>710</v>
      </c>
      <c r="H106" s="84">
        <f t="shared" si="4"/>
        <v>28651</v>
      </c>
      <c r="I106" s="35"/>
      <c r="J106" s="77"/>
      <c r="K106" s="75"/>
      <c r="L106" s="75"/>
      <c r="M106" s="14"/>
      <c r="N106" s="14"/>
      <c r="O106" s="14"/>
      <c r="P106" s="14"/>
      <c r="Q106" s="19"/>
      <c r="R106" s="77"/>
      <c r="S106" s="75"/>
      <c r="T106" s="75"/>
      <c r="U106" s="14"/>
      <c r="V106" s="14"/>
      <c r="W106" s="14"/>
      <c r="X106" s="14"/>
      <c r="Y106" s="19"/>
      <c r="Z106" s="77"/>
      <c r="AA106" s="75"/>
      <c r="AB106" s="75"/>
      <c r="AC106" s="14"/>
      <c r="AD106" s="14"/>
      <c r="AE106" s="14"/>
      <c r="AF106" s="14"/>
      <c r="AG106" s="19"/>
      <c r="AH106" s="77"/>
      <c r="AI106" s="75"/>
      <c r="AJ106" s="75"/>
      <c r="AK106" s="14"/>
      <c r="AL106" s="14"/>
      <c r="AM106" s="14"/>
      <c r="AN106" s="14"/>
      <c r="AO106" s="19"/>
      <c r="AP106" s="77"/>
      <c r="AQ106" s="75"/>
      <c r="AR106" s="75"/>
      <c r="AS106" s="14"/>
      <c r="AT106" s="14"/>
      <c r="AU106" s="14"/>
      <c r="AV106" s="14"/>
      <c r="AW106" s="19"/>
      <c r="AX106" s="77"/>
      <c r="AY106" s="75"/>
      <c r="AZ106" s="75"/>
      <c r="BA106" s="14"/>
      <c r="BB106" s="14"/>
      <c r="BC106" s="14"/>
      <c r="BD106" s="14"/>
      <c r="BE106" s="19"/>
      <c r="BF106" s="77"/>
      <c r="BG106" s="75"/>
      <c r="BH106" s="75"/>
      <c r="BI106" s="14"/>
      <c r="BJ106" s="14"/>
      <c r="BK106" s="14"/>
      <c r="BL106" s="14"/>
      <c r="BM106" s="19"/>
      <c r="BN106" s="77"/>
      <c r="BO106" s="75"/>
      <c r="BP106" s="75"/>
      <c r="BQ106" s="14"/>
      <c r="BR106" s="14"/>
      <c r="BS106" s="14"/>
      <c r="BT106" s="14"/>
      <c r="BU106" s="19"/>
      <c r="BV106" s="77"/>
      <c r="BW106" s="75"/>
      <c r="BX106" s="75"/>
      <c r="BY106" s="14"/>
      <c r="BZ106" s="14"/>
      <c r="CA106" s="14"/>
      <c r="CB106" s="14"/>
      <c r="CC106" s="19"/>
      <c r="CD106" s="77"/>
      <c r="CE106" s="75"/>
      <c r="CF106" s="75"/>
      <c r="CG106" s="14"/>
      <c r="CH106" s="14"/>
      <c r="CI106" s="14"/>
      <c r="CJ106" s="14"/>
      <c r="CK106" s="19"/>
      <c r="CL106" s="77"/>
      <c r="CM106" s="75"/>
      <c r="CN106" s="75"/>
      <c r="CO106" s="14"/>
      <c r="CP106" s="14"/>
      <c r="CQ106" s="14"/>
      <c r="CR106" s="14"/>
      <c r="CS106" s="19"/>
      <c r="CT106" s="77"/>
      <c r="CU106" s="75"/>
      <c r="CV106" s="75"/>
      <c r="CW106" s="14"/>
      <c r="CX106" s="14"/>
      <c r="CY106" s="14"/>
      <c r="CZ106" s="14"/>
      <c r="DA106" s="19"/>
      <c r="DB106" s="77"/>
      <c r="DC106" s="75"/>
      <c r="DD106" s="75"/>
      <c r="DE106" s="14"/>
      <c r="DF106" s="14"/>
      <c r="DG106" s="14"/>
      <c r="DH106" s="14"/>
      <c r="DI106" s="19"/>
      <c r="DJ106" s="77"/>
      <c r="DK106" s="75"/>
      <c r="DL106" s="75"/>
      <c r="DM106" s="14"/>
      <c r="DN106" s="14"/>
      <c r="DO106" s="14"/>
      <c r="DP106" s="14"/>
      <c r="DQ106" s="19"/>
      <c r="DR106" s="77"/>
      <c r="DS106" s="75"/>
      <c r="DT106" s="75"/>
      <c r="DU106" s="14"/>
      <c r="DV106" s="14"/>
      <c r="DW106" s="14"/>
      <c r="DX106" s="14"/>
      <c r="DY106" s="19"/>
      <c r="DZ106" s="77"/>
      <c r="EA106" s="75"/>
      <c r="EB106" s="75"/>
      <c r="EC106" s="14"/>
      <c r="ED106" s="14"/>
      <c r="EE106" s="14"/>
      <c r="EF106" s="14"/>
      <c r="EG106" s="19"/>
      <c r="EH106" s="77"/>
      <c r="EI106" s="75"/>
      <c r="EJ106" s="75"/>
      <c r="EK106" s="14"/>
      <c r="EL106" s="14"/>
      <c r="EM106" s="14"/>
      <c r="EN106" s="14"/>
      <c r="EO106" s="19"/>
      <c r="EP106" s="77"/>
      <c r="EQ106" s="75"/>
      <c r="ER106" s="75"/>
      <c r="ES106" s="14"/>
      <c r="ET106" s="14"/>
      <c r="EU106" s="14"/>
      <c r="EV106" s="14"/>
      <c r="EW106" s="19"/>
      <c r="EX106" s="77"/>
      <c r="EY106" s="75"/>
      <c r="EZ106" s="75"/>
      <c r="FA106" s="14"/>
      <c r="FB106" s="14"/>
      <c r="FC106" s="14"/>
      <c r="FD106" s="14"/>
      <c r="FE106" s="19"/>
      <c r="FF106" s="77"/>
      <c r="FG106" s="75"/>
      <c r="FH106" s="75"/>
      <c r="FI106" s="14"/>
      <c r="FJ106" s="14"/>
      <c r="FK106" s="14"/>
      <c r="FL106" s="14"/>
      <c r="FM106" s="19"/>
      <c r="FN106" s="77"/>
      <c r="FO106" s="75"/>
      <c r="FP106" s="75"/>
      <c r="FQ106" s="14"/>
      <c r="FR106" s="14"/>
      <c r="FS106" s="14"/>
      <c r="FT106" s="14"/>
      <c r="FU106" s="19"/>
      <c r="FV106" s="77"/>
      <c r="FW106" s="75"/>
      <c r="FX106" s="75"/>
      <c r="FY106" s="14"/>
      <c r="FZ106" s="14"/>
      <c r="GA106" s="14"/>
      <c r="GB106" s="14"/>
      <c r="GC106" s="19"/>
      <c r="GD106" s="77"/>
      <c r="GE106" s="75"/>
      <c r="GF106" s="75"/>
      <c r="GG106" s="14"/>
      <c r="GH106" s="14"/>
      <c r="GI106" s="14"/>
      <c r="GJ106" s="14"/>
      <c r="GK106" s="19"/>
      <c r="GL106" s="77"/>
      <c r="GM106" s="75"/>
      <c r="GN106" s="75"/>
      <c r="GO106" s="14"/>
      <c r="GP106" s="14"/>
      <c r="GQ106" s="14"/>
      <c r="GR106" s="14"/>
      <c r="GS106" s="19"/>
      <c r="GT106" s="77"/>
      <c r="GU106" s="75"/>
      <c r="GV106" s="75"/>
      <c r="GW106" s="14"/>
      <c r="GX106" s="14"/>
      <c r="GY106" s="14"/>
      <c r="GZ106" s="14"/>
      <c r="HA106" s="19"/>
      <c r="HB106" s="77"/>
      <c r="HC106" s="75"/>
      <c r="HD106" s="75"/>
      <c r="HE106" s="14"/>
      <c r="HF106" s="14"/>
      <c r="HG106" s="14"/>
      <c r="HH106" s="14"/>
      <c r="HI106" s="19"/>
      <c r="HJ106" s="77"/>
      <c r="HK106" s="75"/>
      <c r="HL106" s="75"/>
      <c r="HM106" s="14"/>
      <c r="HN106" s="14"/>
      <c r="HO106" s="14"/>
      <c r="HP106" s="14"/>
      <c r="HQ106" s="19"/>
      <c r="HR106" s="77"/>
      <c r="HS106" s="75"/>
      <c r="HT106" s="75"/>
      <c r="HU106" s="14"/>
      <c r="HV106" s="14"/>
      <c r="HW106" s="14"/>
      <c r="HX106" s="14"/>
      <c r="HY106" s="19"/>
      <c r="HZ106" s="77"/>
      <c r="IA106" s="75"/>
      <c r="IB106" s="75"/>
      <c r="IC106" s="14"/>
      <c r="ID106" s="14"/>
      <c r="IE106" s="14"/>
      <c r="IF106" s="14"/>
      <c r="IG106" s="19"/>
      <c r="IH106" s="77"/>
      <c r="II106" s="75"/>
      <c r="IJ106" s="75"/>
      <c r="IK106" s="14"/>
      <c r="IL106" s="14"/>
      <c r="IM106" s="14"/>
      <c r="IN106" s="14"/>
    </row>
    <row r="107" spans="1:248" s="13" customFormat="1" ht="12.75">
      <c r="A107" s="47">
        <v>5</v>
      </c>
      <c r="B107" s="67" t="s">
        <v>270</v>
      </c>
      <c r="C107" s="83" t="s">
        <v>211</v>
      </c>
      <c r="D107" s="33">
        <v>160</v>
      </c>
      <c r="E107" s="55"/>
      <c r="F107" s="55"/>
      <c r="G107" s="33">
        <v>160</v>
      </c>
      <c r="H107" s="84">
        <f t="shared" si="4"/>
        <v>6456.56</v>
      </c>
      <c r="I107" s="35"/>
      <c r="J107" s="111"/>
      <c r="K107" s="75"/>
      <c r="L107" s="75"/>
      <c r="M107" s="14"/>
      <c r="N107" s="14"/>
      <c r="O107" s="14"/>
      <c r="P107" s="14"/>
      <c r="Q107" s="19"/>
      <c r="R107" s="77"/>
      <c r="S107" s="75"/>
      <c r="T107" s="75"/>
      <c r="U107" s="14"/>
      <c r="V107" s="14"/>
      <c r="W107" s="14"/>
      <c r="X107" s="14"/>
      <c r="Y107" s="19"/>
      <c r="Z107" s="77"/>
      <c r="AA107" s="75"/>
      <c r="AB107" s="75"/>
      <c r="AC107" s="14"/>
      <c r="AD107" s="14"/>
      <c r="AE107" s="14"/>
      <c r="AF107" s="14"/>
      <c r="AG107" s="19"/>
      <c r="AH107" s="77"/>
      <c r="AI107" s="75"/>
      <c r="AJ107" s="75"/>
      <c r="AK107" s="14"/>
      <c r="AL107" s="14"/>
      <c r="AM107" s="14"/>
      <c r="AN107" s="14"/>
      <c r="AO107" s="19"/>
      <c r="AP107" s="77"/>
      <c r="AQ107" s="75"/>
      <c r="AR107" s="75"/>
      <c r="AS107" s="14"/>
      <c r="AT107" s="14"/>
      <c r="AU107" s="14"/>
      <c r="AV107" s="14"/>
      <c r="AW107" s="19"/>
      <c r="AX107" s="77"/>
      <c r="AY107" s="75"/>
      <c r="AZ107" s="75"/>
      <c r="BA107" s="14"/>
      <c r="BB107" s="14"/>
      <c r="BC107" s="14"/>
      <c r="BD107" s="14"/>
      <c r="BE107" s="19"/>
      <c r="BF107" s="77"/>
      <c r="BG107" s="75"/>
      <c r="BH107" s="75"/>
      <c r="BI107" s="14"/>
      <c r="BJ107" s="14"/>
      <c r="BK107" s="14"/>
      <c r="BL107" s="14"/>
      <c r="BM107" s="19"/>
      <c r="BN107" s="77"/>
      <c r="BO107" s="75"/>
      <c r="BP107" s="75"/>
      <c r="BQ107" s="14"/>
      <c r="BR107" s="14"/>
      <c r="BS107" s="14"/>
      <c r="BT107" s="14"/>
      <c r="BU107" s="19"/>
      <c r="BV107" s="77"/>
      <c r="BW107" s="75"/>
      <c r="BX107" s="75"/>
      <c r="BY107" s="14"/>
      <c r="BZ107" s="14"/>
      <c r="CA107" s="14"/>
      <c r="CB107" s="14"/>
      <c r="CC107" s="19"/>
      <c r="CD107" s="77"/>
      <c r="CE107" s="75"/>
      <c r="CF107" s="75"/>
      <c r="CG107" s="14"/>
      <c r="CH107" s="14"/>
      <c r="CI107" s="14"/>
      <c r="CJ107" s="14"/>
      <c r="CK107" s="19"/>
      <c r="CL107" s="77"/>
      <c r="CM107" s="75"/>
      <c r="CN107" s="75"/>
      <c r="CO107" s="14"/>
      <c r="CP107" s="14"/>
      <c r="CQ107" s="14"/>
      <c r="CR107" s="14"/>
      <c r="CS107" s="19"/>
      <c r="CT107" s="77"/>
      <c r="CU107" s="75"/>
      <c r="CV107" s="75"/>
      <c r="CW107" s="14"/>
      <c r="CX107" s="14"/>
      <c r="CY107" s="14"/>
      <c r="CZ107" s="14"/>
      <c r="DA107" s="19"/>
      <c r="DB107" s="77"/>
      <c r="DC107" s="75"/>
      <c r="DD107" s="75"/>
      <c r="DE107" s="14"/>
      <c r="DF107" s="14"/>
      <c r="DG107" s="14"/>
      <c r="DH107" s="14"/>
      <c r="DI107" s="19"/>
      <c r="DJ107" s="77"/>
      <c r="DK107" s="75"/>
      <c r="DL107" s="75"/>
      <c r="DM107" s="14"/>
      <c r="DN107" s="14"/>
      <c r="DO107" s="14"/>
      <c r="DP107" s="14"/>
      <c r="DQ107" s="19"/>
      <c r="DR107" s="77"/>
      <c r="DS107" s="75"/>
      <c r="DT107" s="75"/>
      <c r="DU107" s="14"/>
      <c r="DV107" s="14"/>
      <c r="DW107" s="14"/>
      <c r="DX107" s="14"/>
      <c r="DY107" s="19"/>
      <c r="DZ107" s="77"/>
      <c r="EA107" s="75"/>
      <c r="EB107" s="75"/>
      <c r="EC107" s="14"/>
      <c r="ED107" s="14"/>
      <c r="EE107" s="14"/>
      <c r="EF107" s="14"/>
      <c r="EG107" s="19"/>
      <c r="EH107" s="77"/>
      <c r="EI107" s="75"/>
      <c r="EJ107" s="75"/>
      <c r="EK107" s="14"/>
      <c r="EL107" s="14"/>
      <c r="EM107" s="14"/>
      <c r="EN107" s="14"/>
      <c r="EO107" s="19"/>
      <c r="EP107" s="77"/>
      <c r="EQ107" s="75"/>
      <c r="ER107" s="75"/>
      <c r="ES107" s="14"/>
      <c r="ET107" s="14"/>
      <c r="EU107" s="14"/>
      <c r="EV107" s="14"/>
      <c r="EW107" s="19"/>
      <c r="EX107" s="77"/>
      <c r="EY107" s="75"/>
      <c r="EZ107" s="75"/>
      <c r="FA107" s="14"/>
      <c r="FB107" s="14"/>
      <c r="FC107" s="14"/>
      <c r="FD107" s="14"/>
      <c r="FE107" s="19"/>
      <c r="FF107" s="77"/>
      <c r="FG107" s="75"/>
      <c r="FH107" s="75"/>
      <c r="FI107" s="14"/>
      <c r="FJ107" s="14"/>
      <c r="FK107" s="14"/>
      <c r="FL107" s="14"/>
      <c r="FM107" s="19"/>
      <c r="FN107" s="77"/>
      <c r="FO107" s="75"/>
      <c r="FP107" s="75"/>
      <c r="FQ107" s="14"/>
      <c r="FR107" s="14"/>
      <c r="FS107" s="14"/>
      <c r="FT107" s="14"/>
      <c r="FU107" s="19"/>
      <c r="FV107" s="77"/>
      <c r="FW107" s="75"/>
      <c r="FX107" s="75"/>
      <c r="FY107" s="14"/>
      <c r="FZ107" s="14"/>
      <c r="GA107" s="14"/>
      <c r="GB107" s="14"/>
      <c r="GC107" s="19"/>
      <c r="GD107" s="77"/>
      <c r="GE107" s="75"/>
      <c r="GF107" s="75"/>
      <c r="GG107" s="14"/>
      <c r="GH107" s="14"/>
      <c r="GI107" s="14"/>
      <c r="GJ107" s="14"/>
      <c r="GK107" s="19"/>
      <c r="GL107" s="77"/>
      <c r="GM107" s="75"/>
      <c r="GN107" s="75"/>
      <c r="GO107" s="14"/>
      <c r="GP107" s="14"/>
      <c r="GQ107" s="14"/>
      <c r="GR107" s="14"/>
      <c r="GS107" s="19"/>
      <c r="GT107" s="77"/>
      <c r="GU107" s="75"/>
      <c r="GV107" s="75"/>
      <c r="GW107" s="14"/>
      <c r="GX107" s="14"/>
      <c r="GY107" s="14"/>
      <c r="GZ107" s="14"/>
      <c r="HA107" s="19"/>
      <c r="HB107" s="77"/>
      <c r="HC107" s="75"/>
      <c r="HD107" s="75"/>
      <c r="HE107" s="14"/>
      <c r="HF107" s="14"/>
      <c r="HG107" s="14"/>
      <c r="HH107" s="14"/>
      <c r="HI107" s="19"/>
      <c r="HJ107" s="77"/>
      <c r="HK107" s="75"/>
      <c r="HL107" s="75"/>
      <c r="HM107" s="14"/>
      <c r="HN107" s="14"/>
      <c r="HO107" s="14"/>
      <c r="HP107" s="14"/>
      <c r="HQ107" s="19"/>
      <c r="HR107" s="77"/>
      <c r="HS107" s="75"/>
      <c r="HT107" s="75"/>
      <c r="HU107" s="14"/>
      <c r="HV107" s="14"/>
      <c r="HW107" s="14"/>
      <c r="HX107" s="14"/>
      <c r="HY107" s="19"/>
      <c r="HZ107" s="77"/>
      <c r="IA107" s="75"/>
      <c r="IB107" s="75"/>
      <c r="IC107" s="14"/>
      <c r="ID107" s="14"/>
      <c r="IE107" s="14"/>
      <c r="IF107" s="14"/>
      <c r="IG107" s="19"/>
      <c r="IH107" s="77"/>
      <c r="II107" s="75"/>
      <c r="IJ107" s="75"/>
      <c r="IK107" s="14"/>
      <c r="IL107" s="14"/>
      <c r="IM107" s="14"/>
      <c r="IN107" s="14"/>
    </row>
    <row r="108" spans="1:248" s="13" customFormat="1" ht="12.75">
      <c r="A108" s="47">
        <v>6</v>
      </c>
      <c r="B108" s="67" t="s">
        <v>239</v>
      </c>
      <c r="C108" s="83" t="s">
        <v>211</v>
      </c>
      <c r="D108" s="33">
        <f>32+770</f>
        <v>802</v>
      </c>
      <c r="E108" s="55">
        <v>1</v>
      </c>
      <c r="F108" s="55">
        <v>1</v>
      </c>
      <c r="G108" s="33">
        <f>32+770</f>
        <v>802</v>
      </c>
      <c r="H108" s="84">
        <f t="shared" si="4"/>
        <v>32363.52</v>
      </c>
      <c r="I108" s="35"/>
      <c r="J108" s="77"/>
      <c r="K108" s="75"/>
      <c r="L108" s="75"/>
      <c r="M108" s="14"/>
      <c r="N108" s="14"/>
      <c r="O108" s="14"/>
      <c r="P108" s="14"/>
      <c r="Q108" s="19"/>
      <c r="R108" s="77"/>
      <c r="S108" s="75"/>
      <c r="T108" s="75"/>
      <c r="U108" s="14"/>
      <c r="V108" s="14"/>
      <c r="W108" s="14"/>
      <c r="X108" s="14"/>
      <c r="Y108" s="19"/>
      <c r="Z108" s="77"/>
      <c r="AA108" s="75"/>
      <c r="AB108" s="75"/>
      <c r="AC108" s="14"/>
      <c r="AD108" s="14"/>
      <c r="AE108" s="14"/>
      <c r="AF108" s="14"/>
      <c r="AG108" s="19"/>
      <c r="AH108" s="77"/>
      <c r="AI108" s="75"/>
      <c r="AJ108" s="75"/>
      <c r="AK108" s="14"/>
      <c r="AL108" s="14"/>
      <c r="AM108" s="14"/>
      <c r="AN108" s="14"/>
      <c r="AO108" s="19"/>
      <c r="AP108" s="77"/>
      <c r="AQ108" s="75"/>
      <c r="AR108" s="75"/>
      <c r="AS108" s="14"/>
      <c r="AT108" s="14"/>
      <c r="AU108" s="14"/>
      <c r="AV108" s="14"/>
      <c r="AW108" s="19"/>
      <c r="AX108" s="77"/>
      <c r="AY108" s="75"/>
      <c r="AZ108" s="75"/>
      <c r="BA108" s="14"/>
      <c r="BB108" s="14"/>
      <c r="BC108" s="14"/>
      <c r="BD108" s="14"/>
      <c r="BE108" s="19"/>
      <c r="BF108" s="77"/>
      <c r="BG108" s="75"/>
      <c r="BH108" s="75"/>
      <c r="BI108" s="14"/>
      <c r="BJ108" s="14"/>
      <c r="BK108" s="14"/>
      <c r="BL108" s="14"/>
      <c r="BM108" s="19"/>
      <c r="BN108" s="77"/>
      <c r="BO108" s="75"/>
      <c r="BP108" s="75"/>
      <c r="BQ108" s="14"/>
      <c r="BR108" s="14"/>
      <c r="BS108" s="14"/>
      <c r="BT108" s="14"/>
      <c r="BU108" s="19"/>
      <c r="BV108" s="77"/>
      <c r="BW108" s="75"/>
      <c r="BX108" s="75"/>
      <c r="BY108" s="14"/>
      <c r="BZ108" s="14"/>
      <c r="CA108" s="14"/>
      <c r="CB108" s="14"/>
      <c r="CC108" s="19"/>
      <c r="CD108" s="77"/>
      <c r="CE108" s="75"/>
      <c r="CF108" s="75"/>
      <c r="CG108" s="14"/>
      <c r="CH108" s="14"/>
      <c r="CI108" s="14"/>
      <c r="CJ108" s="14"/>
      <c r="CK108" s="19"/>
      <c r="CL108" s="77"/>
      <c r="CM108" s="75"/>
      <c r="CN108" s="75"/>
      <c r="CO108" s="14"/>
      <c r="CP108" s="14"/>
      <c r="CQ108" s="14"/>
      <c r="CR108" s="14"/>
      <c r="CS108" s="19"/>
      <c r="CT108" s="77"/>
      <c r="CU108" s="75"/>
      <c r="CV108" s="75"/>
      <c r="CW108" s="14"/>
      <c r="CX108" s="14"/>
      <c r="CY108" s="14"/>
      <c r="CZ108" s="14"/>
      <c r="DA108" s="19"/>
      <c r="DB108" s="77"/>
      <c r="DC108" s="75"/>
      <c r="DD108" s="75"/>
      <c r="DE108" s="14"/>
      <c r="DF108" s="14"/>
      <c r="DG108" s="14"/>
      <c r="DH108" s="14"/>
      <c r="DI108" s="19"/>
      <c r="DJ108" s="77"/>
      <c r="DK108" s="75"/>
      <c r="DL108" s="75"/>
      <c r="DM108" s="14"/>
      <c r="DN108" s="14"/>
      <c r="DO108" s="14"/>
      <c r="DP108" s="14"/>
      <c r="DQ108" s="19"/>
      <c r="DR108" s="77"/>
      <c r="DS108" s="75"/>
      <c r="DT108" s="75"/>
      <c r="DU108" s="14"/>
      <c r="DV108" s="14"/>
      <c r="DW108" s="14"/>
      <c r="DX108" s="14"/>
      <c r="DY108" s="19"/>
      <c r="DZ108" s="77"/>
      <c r="EA108" s="75"/>
      <c r="EB108" s="75"/>
      <c r="EC108" s="14"/>
      <c r="ED108" s="14"/>
      <c r="EE108" s="14"/>
      <c r="EF108" s="14"/>
      <c r="EG108" s="19"/>
      <c r="EH108" s="77"/>
      <c r="EI108" s="75"/>
      <c r="EJ108" s="75"/>
      <c r="EK108" s="14"/>
      <c r="EL108" s="14"/>
      <c r="EM108" s="14"/>
      <c r="EN108" s="14"/>
      <c r="EO108" s="19"/>
      <c r="EP108" s="77"/>
      <c r="EQ108" s="75"/>
      <c r="ER108" s="75"/>
      <c r="ES108" s="14"/>
      <c r="ET108" s="14"/>
      <c r="EU108" s="14"/>
      <c r="EV108" s="14"/>
      <c r="EW108" s="19"/>
      <c r="EX108" s="77"/>
      <c r="EY108" s="75"/>
      <c r="EZ108" s="75"/>
      <c r="FA108" s="14"/>
      <c r="FB108" s="14"/>
      <c r="FC108" s="14"/>
      <c r="FD108" s="14"/>
      <c r="FE108" s="19"/>
      <c r="FF108" s="77"/>
      <c r="FG108" s="75"/>
      <c r="FH108" s="75"/>
      <c r="FI108" s="14"/>
      <c r="FJ108" s="14"/>
      <c r="FK108" s="14"/>
      <c r="FL108" s="14"/>
      <c r="FM108" s="19"/>
      <c r="FN108" s="77"/>
      <c r="FO108" s="75"/>
      <c r="FP108" s="75"/>
      <c r="FQ108" s="14"/>
      <c r="FR108" s="14"/>
      <c r="FS108" s="14"/>
      <c r="FT108" s="14"/>
      <c r="FU108" s="19"/>
      <c r="FV108" s="77"/>
      <c r="FW108" s="75"/>
      <c r="FX108" s="75"/>
      <c r="FY108" s="14"/>
      <c r="FZ108" s="14"/>
      <c r="GA108" s="14"/>
      <c r="GB108" s="14"/>
      <c r="GC108" s="19"/>
      <c r="GD108" s="77"/>
      <c r="GE108" s="75"/>
      <c r="GF108" s="75"/>
      <c r="GG108" s="14"/>
      <c r="GH108" s="14"/>
      <c r="GI108" s="14"/>
      <c r="GJ108" s="14"/>
      <c r="GK108" s="19"/>
      <c r="GL108" s="77"/>
      <c r="GM108" s="75"/>
      <c r="GN108" s="75"/>
      <c r="GO108" s="14"/>
      <c r="GP108" s="14"/>
      <c r="GQ108" s="14"/>
      <c r="GR108" s="14"/>
      <c r="GS108" s="19"/>
      <c r="GT108" s="77"/>
      <c r="GU108" s="75"/>
      <c r="GV108" s="75"/>
      <c r="GW108" s="14"/>
      <c r="GX108" s="14"/>
      <c r="GY108" s="14"/>
      <c r="GZ108" s="14"/>
      <c r="HA108" s="19"/>
      <c r="HB108" s="77"/>
      <c r="HC108" s="75"/>
      <c r="HD108" s="75"/>
      <c r="HE108" s="14"/>
      <c r="HF108" s="14"/>
      <c r="HG108" s="14"/>
      <c r="HH108" s="14"/>
      <c r="HI108" s="19"/>
      <c r="HJ108" s="77"/>
      <c r="HK108" s="75"/>
      <c r="HL108" s="75"/>
      <c r="HM108" s="14"/>
      <c r="HN108" s="14"/>
      <c r="HO108" s="14"/>
      <c r="HP108" s="14"/>
      <c r="HQ108" s="19"/>
      <c r="HR108" s="77"/>
      <c r="HS108" s="75"/>
      <c r="HT108" s="75"/>
      <c r="HU108" s="14"/>
      <c r="HV108" s="14"/>
      <c r="HW108" s="14"/>
      <c r="HX108" s="14"/>
      <c r="HY108" s="19"/>
      <c r="HZ108" s="77"/>
      <c r="IA108" s="75"/>
      <c r="IB108" s="75"/>
      <c r="IC108" s="14"/>
      <c r="ID108" s="14"/>
      <c r="IE108" s="14"/>
      <c r="IF108" s="14"/>
      <c r="IG108" s="19"/>
      <c r="IH108" s="77"/>
      <c r="II108" s="75"/>
      <c r="IJ108" s="75"/>
      <c r="IK108" s="14"/>
      <c r="IL108" s="14"/>
      <c r="IM108" s="14"/>
      <c r="IN108" s="14"/>
    </row>
    <row r="109" spans="1:248" s="13" customFormat="1" ht="12.75">
      <c r="A109" s="47">
        <v>7</v>
      </c>
      <c r="B109" s="67" t="s">
        <v>208</v>
      </c>
      <c r="C109" s="83" t="s">
        <v>211</v>
      </c>
      <c r="D109" s="33">
        <v>360</v>
      </c>
      <c r="E109" s="55">
        <v>1</v>
      </c>
      <c r="F109" s="55">
        <v>1</v>
      </c>
      <c r="G109" s="33">
        <v>360</v>
      </c>
      <c r="H109" s="84">
        <f t="shared" si="4"/>
        <v>14527.27</v>
      </c>
      <c r="I109" s="35"/>
      <c r="J109" s="77"/>
      <c r="K109" s="75"/>
      <c r="L109" s="75"/>
      <c r="M109" s="14"/>
      <c r="N109" s="14"/>
      <c r="O109" s="14"/>
      <c r="P109" s="14"/>
      <c r="Q109" s="19"/>
      <c r="R109" s="77"/>
      <c r="S109" s="75"/>
      <c r="T109" s="75"/>
      <c r="U109" s="14"/>
      <c r="V109" s="14"/>
      <c r="W109" s="14"/>
      <c r="X109" s="14"/>
      <c r="Y109" s="19"/>
      <c r="Z109" s="77"/>
      <c r="AA109" s="75"/>
      <c r="AB109" s="75"/>
      <c r="AC109" s="14"/>
      <c r="AD109" s="14"/>
      <c r="AE109" s="14"/>
      <c r="AF109" s="14"/>
      <c r="AG109" s="19"/>
      <c r="AH109" s="77"/>
      <c r="AI109" s="75"/>
      <c r="AJ109" s="75"/>
      <c r="AK109" s="14"/>
      <c r="AL109" s="14"/>
      <c r="AM109" s="14"/>
      <c r="AN109" s="14"/>
      <c r="AO109" s="19"/>
      <c r="AP109" s="77"/>
      <c r="AQ109" s="75"/>
      <c r="AR109" s="75"/>
      <c r="AS109" s="14"/>
      <c r="AT109" s="14"/>
      <c r="AU109" s="14"/>
      <c r="AV109" s="14"/>
      <c r="AW109" s="19"/>
      <c r="AX109" s="77"/>
      <c r="AY109" s="75"/>
      <c r="AZ109" s="75"/>
      <c r="BA109" s="14"/>
      <c r="BB109" s="14"/>
      <c r="BC109" s="14"/>
      <c r="BD109" s="14"/>
      <c r="BE109" s="19"/>
      <c r="BF109" s="77"/>
      <c r="BG109" s="75"/>
      <c r="BH109" s="75"/>
      <c r="BI109" s="14"/>
      <c r="BJ109" s="14"/>
      <c r="BK109" s="14"/>
      <c r="BL109" s="14"/>
      <c r="BM109" s="19"/>
      <c r="BN109" s="77"/>
      <c r="BO109" s="75"/>
      <c r="BP109" s="75"/>
      <c r="BQ109" s="14"/>
      <c r="BR109" s="14"/>
      <c r="BS109" s="14"/>
      <c r="BT109" s="14"/>
      <c r="BU109" s="19"/>
      <c r="BV109" s="77"/>
      <c r="BW109" s="75"/>
      <c r="BX109" s="75"/>
      <c r="BY109" s="14"/>
      <c r="BZ109" s="14"/>
      <c r="CA109" s="14"/>
      <c r="CB109" s="14"/>
      <c r="CC109" s="19"/>
      <c r="CD109" s="77"/>
      <c r="CE109" s="75"/>
      <c r="CF109" s="75"/>
      <c r="CG109" s="14"/>
      <c r="CH109" s="14"/>
      <c r="CI109" s="14"/>
      <c r="CJ109" s="14"/>
      <c r="CK109" s="19"/>
      <c r="CL109" s="77"/>
      <c r="CM109" s="75"/>
      <c r="CN109" s="75"/>
      <c r="CO109" s="14"/>
      <c r="CP109" s="14"/>
      <c r="CQ109" s="14"/>
      <c r="CR109" s="14"/>
      <c r="CS109" s="19"/>
      <c r="CT109" s="77"/>
      <c r="CU109" s="75"/>
      <c r="CV109" s="75"/>
      <c r="CW109" s="14"/>
      <c r="CX109" s="14"/>
      <c r="CY109" s="14"/>
      <c r="CZ109" s="14"/>
      <c r="DA109" s="19"/>
      <c r="DB109" s="77"/>
      <c r="DC109" s="75"/>
      <c r="DD109" s="75"/>
      <c r="DE109" s="14"/>
      <c r="DF109" s="14"/>
      <c r="DG109" s="14"/>
      <c r="DH109" s="14"/>
      <c r="DI109" s="19"/>
      <c r="DJ109" s="77"/>
      <c r="DK109" s="75"/>
      <c r="DL109" s="75"/>
      <c r="DM109" s="14"/>
      <c r="DN109" s="14"/>
      <c r="DO109" s="14"/>
      <c r="DP109" s="14"/>
      <c r="DQ109" s="19"/>
      <c r="DR109" s="77"/>
      <c r="DS109" s="75"/>
      <c r="DT109" s="75"/>
      <c r="DU109" s="14"/>
      <c r="DV109" s="14"/>
      <c r="DW109" s="14"/>
      <c r="DX109" s="14"/>
      <c r="DY109" s="19"/>
      <c r="DZ109" s="77"/>
      <c r="EA109" s="75"/>
      <c r="EB109" s="75"/>
      <c r="EC109" s="14"/>
      <c r="ED109" s="14"/>
      <c r="EE109" s="14"/>
      <c r="EF109" s="14"/>
      <c r="EG109" s="19"/>
      <c r="EH109" s="77"/>
      <c r="EI109" s="75"/>
      <c r="EJ109" s="75"/>
      <c r="EK109" s="14"/>
      <c r="EL109" s="14"/>
      <c r="EM109" s="14"/>
      <c r="EN109" s="14"/>
      <c r="EO109" s="19"/>
      <c r="EP109" s="77"/>
      <c r="EQ109" s="75"/>
      <c r="ER109" s="75"/>
      <c r="ES109" s="14"/>
      <c r="ET109" s="14"/>
      <c r="EU109" s="14"/>
      <c r="EV109" s="14"/>
      <c r="EW109" s="19"/>
      <c r="EX109" s="77"/>
      <c r="EY109" s="75"/>
      <c r="EZ109" s="75"/>
      <c r="FA109" s="14"/>
      <c r="FB109" s="14"/>
      <c r="FC109" s="14"/>
      <c r="FD109" s="14"/>
      <c r="FE109" s="19"/>
      <c r="FF109" s="77"/>
      <c r="FG109" s="75"/>
      <c r="FH109" s="75"/>
      <c r="FI109" s="14"/>
      <c r="FJ109" s="14"/>
      <c r="FK109" s="14"/>
      <c r="FL109" s="14"/>
      <c r="FM109" s="19"/>
      <c r="FN109" s="77"/>
      <c r="FO109" s="75"/>
      <c r="FP109" s="75"/>
      <c r="FQ109" s="14"/>
      <c r="FR109" s="14"/>
      <c r="FS109" s="14"/>
      <c r="FT109" s="14"/>
      <c r="FU109" s="19"/>
      <c r="FV109" s="77"/>
      <c r="FW109" s="75"/>
      <c r="FX109" s="75"/>
      <c r="FY109" s="14"/>
      <c r="FZ109" s="14"/>
      <c r="GA109" s="14"/>
      <c r="GB109" s="14"/>
      <c r="GC109" s="19"/>
      <c r="GD109" s="77"/>
      <c r="GE109" s="75"/>
      <c r="GF109" s="75"/>
      <c r="GG109" s="14"/>
      <c r="GH109" s="14"/>
      <c r="GI109" s="14"/>
      <c r="GJ109" s="14"/>
      <c r="GK109" s="19"/>
      <c r="GL109" s="77"/>
      <c r="GM109" s="75"/>
      <c r="GN109" s="75"/>
      <c r="GO109" s="14"/>
      <c r="GP109" s="14"/>
      <c r="GQ109" s="14"/>
      <c r="GR109" s="14"/>
      <c r="GS109" s="19"/>
      <c r="GT109" s="77"/>
      <c r="GU109" s="75"/>
      <c r="GV109" s="75"/>
      <c r="GW109" s="14"/>
      <c r="GX109" s="14"/>
      <c r="GY109" s="14"/>
      <c r="GZ109" s="14"/>
      <c r="HA109" s="19"/>
      <c r="HB109" s="77"/>
      <c r="HC109" s="75"/>
      <c r="HD109" s="75"/>
      <c r="HE109" s="14"/>
      <c r="HF109" s="14"/>
      <c r="HG109" s="14"/>
      <c r="HH109" s="14"/>
      <c r="HI109" s="19"/>
      <c r="HJ109" s="77"/>
      <c r="HK109" s="75"/>
      <c r="HL109" s="75"/>
      <c r="HM109" s="14"/>
      <c r="HN109" s="14"/>
      <c r="HO109" s="14"/>
      <c r="HP109" s="14"/>
      <c r="HQ109" s="19"/>
      <c r="HR109" s="77"/>
      <c r="HS109" s="75"/>
      <c r="HT109" s="75"/>
      <c r="HU109" s="14"/>
      <c r="HV109" s="14"/>
      <c r="HW109" s="14"/>
      <c r="HX109" s="14"/>
      <c r="HY109" s="19"/>
      <c r="HZ109" s="77"/>
      <c r="IA109" s="75"/>
      <c r="IB109" s="75"/>
      <c r="IC109" s="14"/>
      <c r="ID109" s="14"/>
      <c r="IE109" s="14"/>
      <c r="IF109" s="14"/>
      <c r="IG109" s="19"/>
      <c r="IH109" s="77"/>
      <c r="II109" s="75"/>
      <c r="IJ109" s="75"/>
      <c r="IK109" s="14"/>
      <c r="IL109" s="14"/>
      <c r="IM109" s="14"/>
      <c r="IN109" s="14"/>
    </row>
    <row r="110" spans="1:248" s="13" customFormat="1" ht="25.5">
      <c r="A110" s="47">
        <v>8</v>
      </c>
      <c r="B110" s="57" t="s">
        <v>216</v>
      </c>
      <c r="C110" s="83" t="s">
        <v>211</v>
      </c>
      <c r="D110" s="33">
        <v>360</v>
      </c>
      <c r="E110" s="55">
        <v>1</v>
      </c>
      <c r="F110" s="55">
        <v>1</v>
      </c>
      <c r="G110" s="33">
        <v>360</v>
      </c>
      <c r="H110" s="84">
        <f t="shared" si="4"/>
        <v>14527.27</v>
      </c>
      <c r="I110" s="35"/>
      <c r="J110" s="77"/>
      <c r="K110" s="75"/>
      <c r="L110" s="75"/>
      <c r="M110" s="14"/>
      <c r="N110" s="14"/>
      <c r="O110" s="14"/>
      <c r="P110" s="14"/>
      <c r="Q110" s="19"/>
      <c r="R110" s="77"/>
      <c r="S110" s="75"/>
      <c r="T110" s="75"/>
      <c r="U110" s="14"/>
      <c r="V110" s="14"/>
      <c r="W110" s="14"/>
      <c r="X110" s="14"/>
      <c r="Y110" s="19"/>
      <c r="Z110" s="77"/>
      <c r="AA110" s="75"/>
      <c r="AB110" s="75"/>
      <c r="AC110" s="14"/>
      <c r="AD110" s="14"/>
      <c r="AE110" s="14"/>
      <c r="AF110" s="14"/>
      <c r="AG110" s="19"/>
      <c r="AH110" s="77"/>
      <c r="AI110" s="75"/>
      <c r="AJ110" s="75"/>
      <c r="AK110" s="14"/>
      <c r="AL110" s="14"/>
      <c r="AM110" s="14"/>
      <c r="AN110" s="14"/>
      <c r="AO110" s="19"/>
      <c r="AP110" s="77"/>
      <c r="AQ110" s="75"/>
      <c r="AR110" s="75"/>
      <c r="AS110" s="14"/>
      <c r="AT110" s="14"/>
      <c r="AU110" s="14"/>
      <c r="AV110" s="14"/>
      <c r="AW110" s="19"/>
      <c r="AX110" s="77"/>
      <c r="AY110" s="75"/>
      <c r="AZ110" s="75"/>
      <c r="BA110" s="14"/>
      <c r="BB110" s="14"/>
      <c r="BC110" s="14"/>
      <c r="BD110" s="14"/>
      <c r="BE110" s="19"/>
      <c r="BF110" s="77"/>
      <c r="BG110" s="75"/>
      <c r="BH110" s="75"/>
      <c r="BI110" s="14"/>
      <c r="BJ110" s="14"/>
      <c r="BK110" s="14"/>
      <c r="BL110" s="14"/>
      <c r="BM110" s="19"/>
      <c r="BN110" s="77"/>
      <c r="BO110" s="75"/>
      <c r="BP110" s="75"/>
      <c r="BQ110" s="14"/>
      <c r="BR110" s="14"/>
      <c r="BS110" s="14"/>
      <c r="BT110" s="14"/>
      <c r="BU110" s="19"/>
      <c r="BV110" s="77"/>
      <c r="BW110" s="75"/>
      <c r="BX110" s="75"/>
      <c r="BY110" s="14"/>
      <c r="BZ110" s="14"/>
      <c r="CA110" s="14"/>
      <c r="CB110" s="14"/>
      <c r="CC110" s="19"/>
      <c r="CD110" s="77"/>
      <c r="CE110" s="75"/>
      <c r="CF110" s="75"/>
      <c r="CG110" s="14"/>
      <c r="CH110" s="14"/>
      <c r="CI110" s="14"/>
      <c r="CJ110" s="14"/>
      <c r="CK110" s="19"/>
      <c r="CL110" s="77"/>
      <c r="CM110" s="75"/>
      <c r="CN110" s="75"/>
      <c r="CO110" s="14"/>
      <c r="CP110" s="14"/>
      <c r="CQ110" s="14"/>
      <c r="CR110" s="14"/>
      <c r="CS110" s="19"/>
      <c r="CT110" s="77"/>
      <c r="CU110" s="75"/>
      <c r="CV110" s="75"/>
      <c r="CW110" s="14"/>
      <c r="CX110" s="14"/>
      <c r="CY110" s="14"/>
      <c r="CZ110" s="14"/>
      <c r="DA110" s="19"/>
      <c r="DB110" s="77"/>
      <c r="DC110" s="75"/>
      <c r="DD110" s="75"/>
      <c r="DE110" s="14"/>
      <c r="DF110" s="14"/>
      <c r="DG110" s="14"/>
      <c r="DH110" s="14"/>
      <c r="DI110" s="19"/>
      <c r="DJ110" s="77"/>
      <c r="DK110" s="75"/>
      <c r="DL110" s="75"/>
      <c r="DM110" s="14"/>
      <c r="DN110" s="14"/>
      <c r="DO110" s="14"/>
      <c r="DP110" s="14"/>
      <c r="DQ110" s="19"/>
      <c r="DR110" s="77"/>
      <c r="DS110" s="75"/>
      <c r="DT110" s="75"/>
      <c r="DU110" s="14"/>
      <c r="DV110" s="14"/>
      <c r="DW110" s="14"/>
      <c r="DX110" s="14"/>
      <c r="DY110" s="19"/>
      <c r="DZ110" s="77"/>
      <c r="EA110" s="75"/>
      <c r="EB110" s="75"/>
      <c r="EC110" s="14"/>
      <c r="ED110" s="14"/>
      <c r="EE110" s="14"/>
      <c r="EF110" s="14"/>
      <c r="EG110" s="19"/>
      <c r="EH110" s="77"/>
      <c r="EI110" s="75"/>
      <c r="EJ110" s="75"/>
      <c r="EK110" s="14"/>
      <c r="EL110" s="14"/>
      <c r="EM110" s="14"/>
      <c r="EN110" s="14"/>
      <c r="EO110" s="19"/>
      <c r="EP110" s="77"/>
      <c r="EQ110" s="75"/>
      <c r="ER110" s="75"/>
      <c r="ES110" s="14"/>
      <c r="ET110" s="14"/>
      <c r="EU110" s="14"/>
      <c r="EV110" s="14"/>
      <c r="EW110" s="19"/>
      <c r="EX110" s="77"/>
      <c r="EY110" s="75"/>
      <c r="EZ110" s="75"/>
      <c r="FA110" s="14"/>
      <c r="FB110" s="14"/>
      <c r="FC110" s="14"/>
      <c r="FD110" s="14"/>
      <c r="FE110" s="19"/>
      <c r="FF110" s="77"/>
      <c r="FG110" s="75"/>
      <c r="FH110" s="75"/>
      <c r="FI110" s="14"/>
      <c r="FJ110" s="14"/>
      <c r="FK110" s="14"/>
      <c r="FL110" s="14"/>
      <c r="FM110" s="19"/>
      <c r="FN110" s="77"/>
      <c r="FO110" s="75"/>
      <c r="FP110" s="75"/>
      <c r="FQ110" s="14"/>
      <c r="FR110" s="14"/>
      <c r="FS110" s="14"/>
      <c r="FT110" s="14"/>
      <c r="FU110" s="19"/>
      <c r="FV110" s="77"/>
      <c r="FW110" s="75"/>
      <c r="FX110" s="75"/>
      <c r="FY110" s="14"/>
      <c r="FZ110" s="14"/>
      <c r="GA110" s="14"/>
      <c r="GB110" s="14"/>
      <c r="GC110" s="19"/>
      <c r="GD110" s="77"/>
      <c r="GE110" s="75"/>
      <c r="GF110" s="75"/>
      <c r="GG110" s="14"/>
      <c r="GH110" s="14"/>
      <c r="GI110" s="14"/>
      <c r="GJ110" s="14"/>
      <c r="GK110" s="19"/>
      <c r="GL110" s="77"/>
      <c r="GM110" s="75"/>
      <c r="GN110" s="75"/>
      <c r="GO110" s="14"/>
      <c r="GP110" s="14"/>
      <c r="GQ110" s="14"/>
      <c r="GR110" s="14"/>
      <c r="GS110" s="19"/>
      <c r="GT110" s="77"/>
      <c r="GU110" s="75"/>
      <c r="GV110" s="75"/>
      <c r="GW110" s="14"/>
      <c r="GX110" s="14"/>
      <c r="GY110" s="14"/>
      <c r="GZ110" s="14"/>
      <c r="HA110" s="19"/>
      <c r="HB110" s="77"/>
      <c r="HC110" s="75"/>
      <c r="HD110" s="75"/>
      <c r="HE110" s="14"/>
      <c r="HF110" s="14"/>
      <c r="HG110" s="14"/>
      <c r="HH110" s="14"/>
      <c r="HI110" s="19"/>
      <c r="HJ110" s="77"/>
      <c r="HK110" s="75"/>
      <c r="HL110" s="75"/>
      <c r="HM110" s="14"/>
      <c r="HN110" s="14"/>
      <c r="HO110" s="14"/>
      <c r="HP110" s="14"/>
      <c r="HQ110" s="19"/>
      <c r="HR110" s="77"/>
      <c r="HS110" s="75"/>
      <c r="HT110" s="75"/>
      <c r="HU110" s="14"/>
      <c r="HV110" s="14"/>
      <c r="HW110" s="14"/>
      <c r="HX110" s="14"/>
      <c r="HY110" s="19"/>
      <c r="HZ110" s="77"/>
      <c r="IA110" s="75"/>
      <c r="IB110" s="75"/>
      <c r="IC110" s="14"/>
      <c r="ID110" s="14"/>
      <c r="IE110" s="14"/>
      <c r="IF110" s="14"/>
      <c r="IG110" s="19"/>
      <c r="IH110" s="77"/>
      <c r="II110" s="75"/>
      <c r="IJ110" s="75"/>
      <c r="IK110" s="14"/>
      <c r="IL110" s="14"/>
      <c r="IM110" s="14"/>
      <c r="IN110" s="14"/>
    </row>
    <row r="111" spans="1:248" s="13" customFormat="1" ht="12.75">
      <c r="A111" s="47">
        <v>9</v>
      </c>
      <c r="B111" s="57" t="s">
        <v>248</v>
      </c>
      <c r="C111" s="83" t="s">
        <v>211</v>
      </c>
      <c r="D111" s="33">
        <f>80+150</f>
        <v>230</v>
      </c>
      <c r="E111" s="55">
        <v>1</v>
      </c>
      <c r="F111" s="55">
        <v>1</v>
      </c>
      <c r="G111" s="33">
        <f>80+150</f>
        <v>230</v>
      </c>
      <c r="H111" s="84">
        <f t="shared" si="4"/>
        <v>9281.31</v>
      </c>
      <c r="I111" s="35"/>
      <c r="J111" s="77"/>
      <c r="K111" s="75"/>
      <c r="L111" s="75"/>
      <c r="M111" s="14"/>
      <c r="N111" s="14"/>
      <c r="O111" s="14"/>
      <c r="P111" s="14"/>
      <c r="Q111" s="19"/>
      <c r="R111" s="77"/>
      <c r="S111" s="75"/>
      <c r="T111" s="75"/>
      <c r="U111" s="14"/>
      <c r="V111" s="14"/>
      <c r="W111" s="14"/>
      <c r="X111" s="14"/>
      <c r="Y111" s="19"/>
      <c r="Z111" s="77"/>
      <c r="AA111" s="75"/>
      <c r="AB111" s="75"/>
      <c r="AC111" s="14"/>
      <c r="AD111" s="14"/>
      <c r="AE111" s="14"/>
      <c r="AF111" s="14"/>
      <c r="AG111" s="19"/>
      <c r="AH111" s="77"/>
      <c r="AI111" s="75"/>
      <c r="AJ111" s="75"/>
      <c r="AK111" s="14"/>
      <c r="AL111" s="14"/>
      <c r="AM111" s="14"/>
      <c r="AN111" s="14"/>
      <c r="AO111" s="19"/>
      <c r="AP111" s="77"/>
      <c r="AQ111" s="75"/>
      <c r="AR111" s="75"/>
      <c r="AS111" s="14"/>
      <c r="AT111" s="14"/>
      <c r="AU111" s="14"/>
      <c r="AV111" s="14"/>
      <c r="AW111" s="19"/>
      <c r="AX111" s="77"/>
      <c r="AY111" s="75"/>
      <c r="AZ111" s="75"/>
      <c r="BA111" s="14"/>
      <c r="BB111" s="14"/>
      <c r="BC111" s="14"/>
      <c r="BD111" s="14"/>
      <c r="BE111" s="19"/>
      <c r="BF111" s="77"/>
      <c r="BG111" s="75"/>
      <c r="BH111" s="75"/>
      <c r="BI111" s="14"/>
      <c r="BJ111" s="14"/>
      <c r="BK111" s="14"/>
      <c r="BL111" s="14"/>
      <c r="BM111" s="19"/>
      <c r="BN111" s="77"/>
      <c r="BO111" s="75"/>
      <c r="BP111" s="75"/>
      <c r="BQ111" s="14"/>
      <c r="BR111" s="14"/>
      <c r="BS111" s="14"/>
      <c r="BT111" s="14"/>
      <c r="BU111" s="19"/>
      <c r="BV111" s="77"/>
      <c r="BW111" s="75"/>
      <c r="BX111" s="75"/>
      <c r="BY111" s="14"/>
      <c r="BZ111" s="14"/>
      <c r="CA111" s="14"/>
      <c r="CB111" s="14"/>
      <c r="CC111" s="19"/>
      <c r="CD111" s="77"/>
      <c r="CE111" s="75"/>
      <c r="CF111" s="75"/>
      <c r="CG111" s="14"/>
      <c r="CH111" s="14"/>
      <c r="CI111" s="14"/>
      <c r="CJ111" s="14"/>
      <c r="CK111" s="19"/>
      <c r="CL111" s="77"/>
      <c r="CM111" s="75"/>
      <c r="CN111" s="75"/>
      <c r="CO111" s="14"/>
      <c r="CP111" s="14"/>
      <c r="CQ111" s="14"/>
      <c r="CR111" s="14"/>
      <c r="CS111" s="19"/>
      <c r="CT111" s="77"/>
      <c r="CU111" s="75"/>
      <c r="CV111" s="75"/>
      <c r="CW111" s="14"/>
      <c r="CX111" s="14"/>
      <c r="CY111" s="14"/>
      <c r="CZ111" s="14"/>
      <c r="DA111" s="19"/>
      <c r="DB111" s="77"/>
      <c r="DC111" s="75"/>
      <c r="DD111" s="75"/>
      <c r="DE111" s="14"/>
      <c r="DF111" s="14"/>
      <c r="DG111" s="14"/>
      <c r="DH111" s="14"/>
      <c r="DI111" s="19"/>
      <c r="DJ111" s="77"/>
      <c r="DK111" s="75"/>
      <c r="DL111" s="75"/>
      <c r="DM111" s="14"/>
      <c r="DN111" s="14"/>
      <c r="DO111" s="14"/>
      <c r="DP111" s="14"/>
      <c r="DQ111" s="19"/>
      <c r="DR111" s="77"/>
      <c r="DS111" s="75"/>
      <c r="DT111" s="75"/>
      <c r="DU111" s="14"/>
      <c r="DV111" s="14"/>
      <c r="DW111" s="14"/>
      <c r="DX111" s="14"/>
      <c r="DY111" s="19"/>
      <c r="DZ111" s="77"/>
      <c r="EA111" s="75"/>
      <c r="EB111" s="75"/>
      <c r="EC111" s="14"/>
      <c r="ED111" s="14"/>
      <c r="EE111" s="14"/>
      <c r="EF111" s="14"/>
      <c r="EG111" s="19"/>
      <c r="EH111" s="77"/>
      <c r="EI111" s="75"/>
      <c r="EJ111" s="75"/>
      <c r="EK111" s="14"/>
      <c r="EL111" s="14"/>
      <c r="EM111" s="14"/>
      <c r="EN111" s="14"/>
      <c r="EO111" s="19"/>
      <c r="EP111" s="77"/>
      <c r="EQ111" s="75"/>
      <c r="ER111" s="75"/>
      <c r="ES111" s="14"/>
      <c r="ET111" s="14"/>
      <c r="EU111" s="14"/>
      <c r="EV111" s="14"/>
      <c r="EW111" s="19"/>
      <c r="EX111" s="77"/>
      <c r="EY111" s="75"/>
      <c r="EZ111" s="75"/>
      <c r="FA111" s="14"/>
      <c r="FB111" s="14"/>
      <c r="FC111" s="14"/>
      <c r="FD111" s="14"/>
      <c r="FE111" s="19"/>
      <c r="FF111" s="77"/>
      <c r="FG111" s="75"/>
      <c r="FH111" s="75"/>
      <c r="FI111" s="14"/>
      <c r="FJ111" s="14"/>
      <c r="FK111" s="14"/>
      <c r="FL111" s="14"/>
      <c r="FM111" s="19"/>
      <c r="FN111" s="77"/>
      <c r="FO111" s="75"/>
      <c r="FP111" s="75"/>
      <c r="FQ111" s="14"/>
      <c r="FR111" s="14"/>
      <c r="FS111" s="14"/>
      <c r="FT111" s="14"/>
      <c r="FU111" s="19"/>
      <c r="FV111" s="77"/>
      <c r="FW111" s="75"/>
      <c r="FX111" s="75"/>
      <c r="FY111" s="14"/>
      <c r="FZ111" s="14"/>
      <c r="GA111" s="14"/>
      <c r="GB111" s="14"/>
      <c r="GC111" s="19"/>
      <c r="GD111" s="77"/>
      <c r="GE111" s="75"/>
      <c r="GF111" s="75"/>
      <c r="GG111" s="14"/>
      <c r="GH111" s="14"/>
      <c r="GI111" s="14"/>
      <c r="GJ111" s="14"/>
      <c r="GK111" s="19"/>
      <c r="GL111" s="77"/>
      <c r="GM111" s="75"/>
      <c r="GN111" s="75"/>
      <c r="GO111" s="14"/>
      <c r="GP111" s="14"/>
      <c r="GQ111" s="14"/>
      <c r="GR111" s="14"/>
      <c r="GS111" s="19"/>
      <c r="GT111" s="77"/>
      <c r="GU111" s="75"/>
      <c r="GV111" s="75"/>
      <c r="GW111" s="14"/>
      <c r="GX111" s="14"/>
      <c r="GY111" s="14"/>
      <c r="GZ111" s="14"/>
      <c r="HA111" s="19"/>
      <c r="HB111" s="77"/>
      <c r="HC111" s="75"/>
      <c r="HD111" s="75"/>
      <c r="HE111" s="14"/>
      <c r="HF111" s="14"/>
      <c r="HG111" s="14"/>
      <c r="HH111" s="14"/>
      <c r="HI111" s="19"/>
      <c r="HJ111" s="77"/>
      <c r="HK111" s="75"/>
      <c r="HL111" s="75"/>
      <c r="HM111" s="14"/>
      <c r="HN111" s="14"/>
      <c r="HO111" s="14"/>
      <c r="HP111" s="14"/>
      <c r="HQ111" s="19"/>
      <c r="HR111" s="77"/>
      <c r="HS111" s="75"/>
      <c r="HT111" s="75"/>
      <c r="HU111" s="14"/>
      <c r="HV111" s="14"/>
      <c r="HW111" s="14"/>
      <c r="HX111" s="14"/>
      <c r="HY111" s="19"/>
      <c r="HZ111" s="77"/>
      <c r="IA111" s="75"/>
      <c r="IB111" s="75"/>
      <c r="IC111" s="14"/>
      <c r="ID111" s="14"/>
      <c r="IE111" s="14"/>
      <c r="IF111" s="14"/>
      <c r="IG111" s="19"/>
      <c r="IH111" s="77"/>
      <c r="II111" s="75"/>
      <c r="IJ111" s="75"/>
      <c r="IK111" s="14"/>
      <c r="IL111" s="14"/>
      <c r="IM111" s="14"/>
      <c r="IN111" s="14"/>
    </row>
    <row r="112" spans="1:248" s="13" customFormat="1" ht="12.75">
      <c r="A112" s="47">
        <v>10</v>
      </c>
      <c r="B112" s="67" t="s">
        <v>201</v>
      </c>
      <c r="C112" s="83" t="s">
        <v>211</v>
      </c>
      <c r="D112" s="33">
        <v>60</v>
      </c>
      <c r="E112" s="55">
        <v>1</v>
      </c>
      <c r="F112" s="55">
        <v>1</v>
      </c>
      <c r="G112" s="33">
        <v>60</v>
      </c>
      <c r="H112" s="84">
        <f t="shared" si="4"/>
        <v>2421.21</v>
      </c>
      <c r="I112" s="35"/>
      <c r="J112" s="77"/>
      <c r="K112" s="75"/>
      <c r="L112" s="75"/>
      <c r="M112" s="14"/>
      <c r="N112" s="14"/>
      <c r="O112" s="14"/>
      <c r="P112" s="14"/>
      <c r="Q112" s="19"/>
      <c r="R112" s="77"/>
      <c r="S112" s="75"/>
      <c r="T112" s="75"/>
      <c r="U112" s="14"/>
      <c r="V112" s="14"/>
      <c r="W112" s="14"/>
      <c r="X112" s="14"/>
      <c r="Y112" s="19"/>
      <c r="Z112" s="77"/>
      <c r="AA112" s="75"/>
      <c r="AB112" s="75"/>
      <c r="AC112" s="14"/>
      <c r="AD112" s="14"/>
      <c r="AE112" s="14"/>
      <c r="AF112" s="14"/>
      <c r="AG112" s="19"/>
      <c r="AH112" s="77"/>
      <c r="AI112" s="75"/>
      <c r="AJ112" s="75"/>
      <c r="AK112" s="14"/>
      <c r="AL112" s="14"/>
      <c r="AM112" s="14"/>
      <c r="AN112" s="14"/>
      <c r="AO112" s="19"/>
      <c r="AP112" s="77"/>
      <c r="AQ112" s="75"/>
      <c r="AR112" s="75"/>
      <c r="AS112" s="14"/>
      <c r="AT112" s="14"/>
      <c r="AU112" s="14"/>
      <c r="AV112" s="14"/>
      <c r="AW112" s="19"/>
      <c r="AX112" s="77"/>
      <c r="AY112" s="75"/>
      <c r="AZ112" s="75"/>
      <c r="BA112" s="14"/>
      <c r="BB112" s="14"/>
      <c r="BC112" s="14"/>
      <c r="BD112" s="14"/>
      <c r="BE112" s="19"/>
      <c r="BF112" s="77"/>
      <c r="BG112" s="75"/>
      <c r="BH112" s="75"/>
      <c r="BI112" s="14"/>
      <c r="BJ112" s="14"/>
      <c r="BK112" s="14"/>
      <c r="BL112" s="14"/>
      <c r="BM112" s="19"/>
      <c r="BN112" s="77"/>
      <c r="BO112" s="75"/>
      <c r="BP112" s="75"/>
      <c r="BQ112" s="14"/>
      <c r="BR112" s="14"/>
      <c r="BS112" s="14"/>
      <c r="BT112" s="14"/>
      <c r="BU112" s="19"/>
      <c r="BV112" s="77"/>
      <c r="BW112" s="75"/>
      <c r="BX112" s="75"/>
      <c r="BY112" s="14"/>
      <c r="BZ112" s="14"/>
      <c r="CA112" s="14"/>
      <c r="CB112" s="14"/>
      <c r="CC112" s="19"/>
      <c r="CD112" s="77"/>
      <c r="CE112" s="75"/>
      <c r="CF112" s="75"/>
      <c r="CG112" s="14"/>
      <c r="CH112" s="14"/>
      <c r="CI112" s="14"/>
      <c r="CJ112" s="14"/>
      <c r="CK112" s="19"/>
      <c r="CL112" s="77"/>
      <c r="CM112" s="75"/>
      <c r="CN112" s="75"/>
      <c r="CO112" s="14"/>
      <c r="CP112" s="14"/>
      <c r="CQ112" s="14"/>
      <c r="CR112" s="14"/>
      <c r="CS112" s="19"/>
      <c r="CT112" s="77"/>
      <c r="CU112" s="75"/>
      <c r="CV112" s="75"/>
      <c r="CW112" s="14"/>
      <c r="CX112" s="14"/>
      <c r="CY112" s="14"/>
      <c r="CZ112" s="14"/>
      <c r="DA112" s="19"/>
      <c r="DB112" s="77"/>
      <c r="DC112" s="75"/>
      <c r="DD112" s="75"/>
      <c r="DE112" s="14"/>
      <c r="DF112" s="14"/>
      <c r="DG112" s="14"/>
      <c r="DH112" s="14"/>
      <c r="DI112" s="19"/>
      <c r="DJ112" s="77"/>
      <c r="DK112" s="75"/>
      <c r="DL112" s="75"/>
      <c r="DM112" s="14"/>
      <c r="DN112" s="14"/>
      <c r="DO112" s="14"/>
      <c r="DP112" s="14"/>
      <c r="DQ112" s="19"/>
      <c r="DR112" s="77"/>
      <c r="DS112" s="75"/>
      <c r="DT112" s="75"/>
      <c r="DU112" s="14"/>
      <c r="DV112" s="14"/>
      <c r="DW112" s="14"/>
      <c r="DX112" s="14"/>
      <c r="DY112" s="19"/>
      <c r="DZ112" s="77"/>
      <c r="EA112" s="75"/>
      <c r="EB112" s="75"/>
      <c r="EC112" s="14"/>
      <c r="ED112" s="14"/>
      <c r="EE112" s="14"/>
      <c r="EF112" s="14"/>
      <c r="EG112" s="19"/>
      <c r="EH112" s="77"/>
      <c r="EI112" s="75"/>
      <c r="EJ112" s="75"/>
      <c r="EK112" s="14"/>
      <c r="EL112" s="14"/>
      <c r="EM112" s="14"/>
      <c r="EN112" s="14"/>
      <c r="EO112" s="19"/>
      <c r="EP112" s="77"/>
      <c r="EQ112" s="75"/>
      <c r="ER112" s="75"/>
      <c r="ES112" s="14"/>
      <c r="ET112" s="14"/>
      <c r="EU112" s="14"/>
      <c r="EV112" s="14"/>
      <c r="EW112" s="19"/>
      <c r="EX112" s="77"/>
      <c r="EY112" s="75"/>
      <c r="EZ112" s="75"/>
      <c r="FA112" s="14"/>
      <c r="FB112" s="14"/>
      <c r="FC112" s="14"/>
      <c r="FD112" s="14"/>
      <c r="FE112" s="19"/>
      <c r="FF112" s="77"/>
      <c r="FG112" s="75"/>
      <c r="FH112" s="75"/>
      <c r="FI112" s="14"/>
      <c r="FJ112" s="14"/>
      <c r="FK112" s="14"/>
      <c r="FL112" s="14"/>
      <c r="FM112" s="19"/>
      <c r="FN112" s="77"/>
      <c r="FO112" s="75"/>
      <c r="FP112" s="75"/>
      <c r="FQ112" s="14"/>
      <c r="FR112" s="14"/>
      <c r="FS112" s="14"/>
      <c r="FT112" s="14"/>
      <c r="FU112" s="19"/>
      <c r="FV112" s="77"/>
      <c r="FW112" s="75"/>
      <c r="FX112" s="75"/>
      <c r="FY112" s="14"/>
      <c r="FZ112" s="14"/>
      <c r="GA112" s="14"/>
      <c r="GB112" s="14"/>
      <c r="GC112" s="19"/>
      <c r="GD112" s="77"/>
      <c r="GE112" s="75"/>
      <c r="GF112" s="75"/>
      <c r="GG112" s="14"/>
      <c r="GH112" s="14"/>
      <c r="GI112" s="14"/>
      <c r="GJ112" s="14"/>
      <c r="GK112" s="19"/>
      <c r="GL112" s="77"/>
      <c r="GM112" s="75"/>
      <c r="GN112" s="75"/>
      <c r="GO112" s="14"/>
      <c r="GP112" s="14"/>
      <c r="GQ112" s="14"/>
      <c r="GR112" s="14"/>
      <c r="GS112" s="19"/>
      <c r="GT112" s="77"/>
      <c r="GU112" s="75"/>
      <c r="GV112" s="75"/>
      <c r="GW112" s="14"/>
      <c r="GX112" s="14"/>
      <c r="GY112" s="14"/>
      <c r="GZ112" s="14"/>
      <c r="HA112" s="19"/>
      <c r="HB112" s="77"/>
      <c r="HC112" s="75"/>
      <c r="HD112" s="75"/>
      <c r="HE112" s="14"/>
      <c r="HF112" s="14"/>
      <c r="HG112" s="14"/>
      <c r="HH112" s="14"/>
      <c r="HI112" s="19"/>
      <c r="HJ112" s="77"/>
      <c r="HK112" s="75"/>
      <c r="HL112" s="75"/>
      <c r="HM112" s="14"/>
      <c r="HN112" s="14"/>
      <c r="HO112" s="14"/>
      <c r="HP112" s="14"/>
      <c r="HQ112" s="19"/>
      <c r="HR112" s="77"/>
      <c r="HS112" s="75"/>
      <c r="HT112" s="75"/>
      <c r="HU112" s="14"/>
      <c r="HV112" s="14"/>
      <c r="HW112" s="14"/>
      <c r="HX112" s="14"/>
      <c r="HY112" s="19"/>
      <c r="HZ112" s="77"/>
      <c r="IA112" s="75"/>
      <c r="IB112" s="75"/>
      <c r="IC112" s="14"/>
      <c r="ID112" s="14"/>
      <c r="IE112" s="14"/>
      <c r="IF112" s="14"/>
      <c r="IG112" s="19"/>
      <c r="IH112" s="77"/>
      <c r="II112" s="75"/>
      <c r="IJ112" s="75"/>
      <c r="IK112" s="14"/>
      <c r="IL112" s="14"/>
      <c r="IM112" s="14"/>
      <c r="IN112" s="14"/>
    </row>
    <row r="113" spans="1:248" s="13" customFormat="1" ht="12.75">
      <c r="A113" s="47">
        <v>11</v>
      </c>
      <c r="B113" s="67" t="s">
        <v>247</v>
      </c>
      <c r="C113" s="83" t="s">
        <v>211</v>
      </c>
      <c r="D113" s="33">
        <v>60</v>
      </c>
      <c r="E113" s="55">
        <v>1</v>
      </c>
      <c r="F113" s="55">
        <v>1</v>
      </c>
      <c r="G113" s="33">
        <v>60</v>
      </c>
      <c r="H113" s="84">
        <f t="shared" si="4"/>
        <v>2421.21</v>
      </c>
      <c r="I113" s="35"/>
      <c r="J113" s="77"/>
      <c r="K113" s="75"/>
      <c r="L113" s="75"/>
      <c r="M113" s="14"/>
      <c r="N113" s="14"/>
      <c r="O113" s="14"/>
      <c r="P113" s="14"/>
      <c r="Q113" s="19"/>
      <c r="R113" s="77"/>
      <c r="S113" s="75"/>
      <c r="T113" s="75"/>
      <c r="U113" s="14"/>
      <c r="V113" s="14"/>
      <c r="W113" s="14"/>
      <c r="X113" s="14"/>
      <c r="Y113" s="19"/>
      <c r="Z113" s="77"/>
      <c r="AA113" s="75"/>
      <c r="AB113" s="75"/>
      <c r="AC113" s="14"/>
      <c r="AD113" s="14"/>
      <c r="AE113" s="14"/>
      <c r="AF113" s="14"/>
      <c r="AG113" s="19"/>
      <c r="AH113" s="77"/>
      <c r="AI113" s="75"/>
      <c r="AJ113" s="75"/>
      <c r="AK113" s="14"/>
      <c r="AL113" s="14"/>
      <c r="AM113" s="14"/>
      <c r="AN113" s="14"/>
      <c r="AO113" s="19"/>
      <c r="AP113" s="77"/>
      <c r="AQ113" s="75"/>
      <c r="AR113" s="75"/>
      <c r="AS113" s="14"/>
      <c r="AT113" s="14"/>
      <c r="AU113" s="14"/>
      <c r="AV113" s="14"/>
      <c r="AW113" s="19"/>
      <c r="AX113" s="77"/>
      <c r="AY113" s="75"/>
      <c r="AZ113" s="75"/>
      <c r="BA113" s="14"/>
      <c r="BB113" s="14"/>
      <c r="BC113" s="14"/>
      <c r="BD113" s="14"/>
      <c r="BE113" s="19"/>
      <c r="BF113" s="77"/>
      <c r="BG113" s="75"/>
      <c r="BH113" s="75"/>
      <c r="BI113" s="14"/>
      <c r="BJ113" s="14"/>
      <c r="BK113" s="14"/>
      <c r="BL113" s="14"/>
      <c r="BM113" s="19"/>
      <c r="BN113" s="77"/>
      <c r="BO113" s="75"/>
      <c r="BP113" s="75"/>
      <c r="BQ113" s="14"/>
      <c r="BR113" s="14"/>
      <c r="BS113" s="14"/>
      <c r="BT113" s="14"/>
      <c r="BU113" s="19"/>
      <c r="BV113" s="77"/>
      <c r="BW113" s="75"/>
      <c r="BX113" s="75"/>
      <c r="BY113" s="14"/>
      <c r="BZ113" s="14"/>
      <c r="CA113" s="14"/>
      <c r="CB113" s="14"/>
      <c r="CC113" s="19"/>
      <c r="CD113" s="77"/>
      <c r="CE113" s="75"/>
      <c r="CF113" s="75"/>
      <c r="CG113" s="14"/>
      <c r="CH113" s="14"/>
      <c r="CI113" s="14"/>
      <c r="CJ113" s="14"/>
      <c r="CK113" s="19"/>
      <c r="CL113" s="77"/>
      <c r="CM113" s="75"/>
      <c r="CN113" s="75"/>
      <c r="CO113" s="14"/>
      <c r="CP113" s="14"/>
      <c r="CQ113" s="14"/>
      <c r="CR113" s="14"/>
      <c r="CS113" s="19"/>
      <c r="CT113" s="77"/>
      <c r="CU113" s="75"/>
      <c r="CV113" s="75"/>
      <c r="CW113" s="14"/>
      <c r="CX113" s="14"/>
      <c r="CY113" s="14"/>
      <c r="CZ113" s="14"/>
      <c r="DA113" s="19"/>
      <c r="DB113" s="77"/>
      <c r="DC113" s="75"/>
      <c r="DD113" s="75"/>
      <c r="DE113" s="14"/>
      <c r="DF113" s="14"/>
      <c r="DG113" s="14"/>
      <c r="DH113" s="14"/>
      <c r="DI113" s="19"/>
      <c r="DJ113" s="77"/>
      <c r="DK113" s="75"/>
      <c r="DL113" s="75"/>
      <c r="DM113" s="14"/>
      <c r="DN113" s="14"/>
      <c r="DO113" s="14"/>
      <c r="DP113" s="14"/>
      <c r="DQ113" s="19"/>
      <c r="DR113" s="77"/>
      <c r="DS113" s="75"/>
      <c r="DT113" s="75"/>
      <c r="DU113" s="14"/>
      <c r="DV113" s="14"/>
      <c r="DW113" s="14"/>
      <c r="DX113" s="14"/>
      <c r="DY113" s="19"/>
      <c r="DZ113" s="77"/>
      <c r="EA113" s="75"/>
      <c r="EB113" s="75"/>
      <c r="EC113" s="14"/>
      <c r="ED113" s="14"/>
      <c r="EE113" s="14"/>
      <c r="EF113" s="14"/>
      <c r="EG113" s="19"/>
      <c r="EH113" s="77"/>
      <c r="EI113" s="75"/>
      <c r="EJ113" s="75"/>
      <c r="EK113" s="14"/>
      <c r="EL113" s="14"/>
      <c r="EM113" s="14"/>
      <c r="EN113" s="14"/>
      <c r="EO113" s="19"/>
      <c r="EP113" s="77"/>
      <c r="EQ113" s="75"/>
      <c r="ER113" s="75"/>
      <c r="ES113" s="14"/>
      <c r="ET113" s="14"/>
      <c r="EU113" s="14"/>
      <c r="EV113" s="14"/>
      <c r="EW113" s="19"/>
      <c r="EX113" s="77"/>
      <c r="EY113" s="75"/>
      <c r="EZ113" s="75"/>
      <c r="FA113" s="14"/>
      <c r="FB113" s="14"/>
      <c r="FC113" s="14"/>
      <c r="FD113" s="14"/>
      <c r="FE113" s="19"/>
      <c r="FF113" s="77"/>
      <c r="FG113" s="75"/>
      <c r="FH113" s="75"/>
      <c r="FI113" s="14"/>
      <c r="FJ113" s="14"/>
      <c r="FK113" s="14"/>
      <c r="FL113" s="14"/>
      <c r="FM113" s="19"/>
      <c r="FN113" s="77"/>
      <c r="FO113" s="75"/>
      <c r="FP113" s="75"/>
      <c r="FQ113" s="14"/>
      <c r="FR113" s="14"/>
      <c r="FS113" s="14"/>
      <c r="FT113" s="14"/>
      <c r="FU113" s="19"/>
      <c r="FV113" s="77"/>
      <c r="FW113" s="75"/>
      <c r="FX113" s="75"/>
      <c r="FY113" s="14"/>
      <c r="FZ113" s="14"/>
      <c r="GA113" s="14"/>
      <c r="GB113" s="14"/>
      <c r="GC113" s="19"/>
      <c r="GD113" s="77"/>
      <c r="GE113" s="75"/>
      <c r="GF113" s="75"/>
      <c r="GG113" s="14"/>
      <c r="GH113" s="14"/>
      <c r="GI113" s="14"/>
      <c r="GJ113" s="14"/>
      <c r="GK113" s="19"/>
      <c r="GL113" s="77"/>
      <c r="GM113" s="75"/>
      <c r="GN113" s="75"/>
      <c r="GO113" s="14"/>
      <c r="GP113" s="14"/>
      <c r="GQ113" s="14"/>
      <c r="GR113" s="14"/>
      <c r="GS113" s="19"/>
      <c r="GT113" s="77"/>
      <c r="GU113" s="75"/>
      <c r="GV113" s="75"/>
      <c r="GW113" s="14"/>
      <c r="GX113" s="14"/>
      <c r="GY113" s="14"/>
      <c r="GZ113" s="14"/>
      <c r="HA113" s="19"/>
      <c r="HB113" s="77"/>
      <c r="HC113" s="75"/>
      <c r="HD113" s="75"/>
      <c r="HE113" s="14"/>
      <c r="HF113" s="14"/>
      <c r="HG113" s="14"/>
      <c r="HH113" s="14"/>
      <c r="HI113" s="19"/>
      <c r="HJ113" s="77"/>
      <c r="HK113" s="75"/>
      <c r="HL113" s="75"/>
      <c r="HM113" s="14"/>
      <c r="HN113" s="14"/>
      <c r="HO113" s="14"/>
      <c r="HP113" s="14"/>
      <c r="HQ113" s="19"/>
      <c r="HR113" s="77"/>
      <c r="HS113" s="75"/>
      <c r="HT113" s="75"/>
      <c r="HU113" s="14"/>
      <c r="HV113" s="14"/>
      <c r="HW113" s="14"/>
      <c r="HX113" s="14"/>
      <c r="HY113" s="19"/>
      <c r="HZ113" s="77"/>
      <c r="IA113" s="75"/>
      <c r="IB113" s="75"/>
      <c r="IC113" s="14"/>
      <c r="ID113" s="14"/>
      <c r="IE113" s="14"/>
      <c r="IF113" s="14"/>
      <c r="IG113" s="19"/>
      <c r="IH113" s="77"/>
      <c r="II113" s="75"/>
      <c r="IJ113" s="75"/>
      <c r="IK113" s="14"/>
      <c r="IL113" s="14"/>
      <c r="IM113" s="14"/>
      <c r="IN113" s="14"/>
    </row>
    <row r="114" spans="1:248" s="13" customFormat="1" ht="12.75">
      <c r="A114" s="47">
        <v>12</v>
      </c>
      <c r="B114" s="67" t="s">
        <v>249</v>
      </c>
      <c r="C114" s="83" t="s">
        <v>211</v>
      </c>
      <c r="D114" s="33">
        <v>180</v>
      </c>
      <c r="E114" s="55">
        <v>1</v>
      </c>
      <c r="F114" s="55">
        <v>1</v>
      </c>
      <c r="G114" s="33">
        <v>180</v>
      </c>
      <c r="H114" s="84">
        <f t="shared" si="4"/>
        <v>7263.63</v>
      </c>
      <c r="I114" s="35"/>
      <c r="J114" s="77"/>
      <c r="K114" s="75"/>
      <c r="L114" s="75"/>
      <c r="M114" s="14"/>
      <c r="N114" s="14"/>
      <c r="O114" s="14"/>
      <c r="P114" s="14"/>
      <c r="Q114" s="19"/>
      <c r="R114" s="77"/>
      <c r="S114" s="75"/>
      <c r="T114" s="75"/>
      <c r="U114" s="14"/>
      <c r="V114" s="14"/>
      <c r="W114" s="14"/>
      <c r="X114" s="14"/>
      <c r="Y114" s="19"/>
      <c r="Z114" s="77"/>
      <c r="AA114" s="75"/>
      <c r="AB114" s="75"/>
      <c r="AC114" s="14"/>
      <c r="AD114" s="14"/>
      <c r="AE114" s="14"/>
      <c r="AF114" s="14"/>
      <c r="AG114" s="19"/>
      <c r="AH114" s="77"/>
      <c r="AI114" s="75"/>
      <c r="AJ114" s="75"/>
      <c r="AK114" s="14"/>
      <c r="AL114" s="14"/>
      <c r="AM114" s="14"/>
      <c r="AN114" s="14"/>
      <c r="AO114" s="19"/>
      <c r="AP114" s="77"/>
      <c r="AQ114" s="75"/>
      <c r="AR114" s="75"/>
      <c r="AS114" s="14"/>
      <c r="AT114" s="14"/>
      <c r="AU114" s="14"/>
      <c r="AV114" s="14"/>
      <c r="AW114" s="19"/>
      <c r="AX114" s="77"/>
      <c r="AY114" s="75"/>
      <c r="AZ114" s="75"/>
      <c r="BA114" s="14"/>
      <c r="BB114" s="14"/>
      <c r="BC114" s="14"/>
      <c r="BD114" s="14"/>
      <c r="BE114" s="19"/>
      <c r="BF114" s="77"/>
      <c r="BG114" s="75"/>
      <c r="BH114" s="75"/>
      <c r="BI114" s="14"/>
      <c r="BJ114" s="14"/>
      <c r="BK114" s="14"/>
      <c r="BL114" s="14"/>
      <c r="BM114" s="19"/>
      <c r="BN114" s="77"/>
      <c r="BO114" s="75"/>
      <c r="BP114" s="75"/>
      <c r="BQ114" s="14"/>
      <c r="BR114" s="14"/>
      <c r="BS114" s="14"/>
      <c r="BT114" s="14"/>
      <c r="BU114" s="19"/>
      <c r="BV114" s="77"/>
      <c r="BW114" s="75"/>
      <c r="BX114" s="75"/>
      <c r="BY114" s="14"/>
      <c r="BZ114" s="14"/>
      <c r="CA114" s="14"/>
      <c r="CB114" s="14"/>
      <c r="CC114" s="19"/>
      <c r="CD114" s="77"/>
      <c r="CE114" s="75"/>
      <c r="CF114" s="75"/>
      <c r="CG114" s="14"/>
      <c r="CH114" s="14"/>
      <c r="CI114" s="14"/>
      <c r="CJ114" s="14"/>
      <c r="CK114" s="19"/>
      <c r="CL114" s="77"/>
      <c r="CM114" s="75"/>
      <c r="CN114" s="75"/>
      <c r="CO114" s="14"/>
      <c r="CP114" s="14"/>
      <c r="CQ114" s="14"/>
      <c r="CR114" s="14"/>
      <c r="CS114" s="19"/>
      <c r="CT114" s="77"/>
      <c r="CU114" s="75"/>
      <c r="CV114" s="75"/>
      <c r="CW114" s="14"/>
      <c r="CX114" s="14"/>
      <c r="CY114" s="14"/>
      <c r="CZ114" s="14"/>
      <c r="DA114" s="19"/>
      <c r="DB114" s="77"/>
      <c r="DC114" s="75"/>
      <c r="DD114" s="75"/>
      <c r="DE114" s="14"/>
      <c r="DF114" s="14"/>
      <c r="DG114" s="14"/>
      <c r="DH114" s="14"/>
      <c r="DI114" s="19"/>
      <c r="DJ114" s="77"/>
      <c r="DK114" s="75"/>
      <c r="DL114" s="75"/>
      <c r="DM114" s="14"/>
      <c r="DN114" s="14"/>
      <c r="DO114" s="14"/>
      <c r="DP114" s="14"/>
      <c r="DQ114" s="19"/>
      <c r="DR114" s="77"/>
      <c r="DS114" s="75"/>
      <c r="DT114" s="75"/>
      <c r="DU114" s="14"/>
      <c r="DV114" s="14"/>
      <c r="DW114" s="14"/>
      <c r="DX114" s="14"/>
      <c r="DY114" s="19"/>
      <c r="DZ114" s="77"/>
      <c r="EA114" s="75"/>
      <c r="EB114" s="75"/>
      <c r="EC114" s="14"/>
      <c r="ED114" s="14"/>
      <c r="EE114" s="14"/>
      <c r="EF114" s="14"/>
      <c r="EG114" s="19"/>
      <c r="EH114" s="77"/>
      <c r="EI114" s="75"/>
      <c r="EJ114" s="75"/>
      <c r="EK114" s="14"/>
      <c r="EL114" s="14"/>
      <c r="EM114" s="14"/>
      <c r="EN114" s="14"/>
      <c r="EO114" s="19"/>
      <c r="EP114" s="77"/>
      <c r="EQ114" s="75"/>
      <c r="ER114" s="75"/>
      <c r="ES114" s="14"/>
      <c r="ET114" s="14"/>
      <c r="EU114" s="14"/>
      <c r="EV114" s="14"/>
      <c r="EW114" s="19"/>
      <c r="EX114" s="77"/>
      <c r="EY114" s="75"/>
      <c r="EZ114" s="75"/>
      <c r="FA114" s="14"/>
      <c r="FB114" s="14"/>
      <c r="FC114" s="14"/>
      <c r="FD114" s="14"/>
      <c r="FE114" s="19"/>
      <c r="FF114" s="77"/>
      <c r="FG114" s="75"/>
      <c r="FH114" s="75"/>
      <c r="FI114" s="14"/>
      <c r="FJ114" s="14"/>
      <c r="FK114" s="14"/>
      <c r="FL114" s="14"/>
      <c r="FM114" s="19"/>
      <c r="FN114" s="77"/>
      <c r="FO114" s="75"/>
      <c r="FP114" s="75"/>
      <c r="FQ114" s="14"/>
      <c r="FR114" s="14"/>
      <c r="FS114" s="14"/>
      <c r="FT114" s="14"/>
      <c r="FU114" s="19"/>
      <c r="FV114" s="77"/>
      <c r="FW114" s="75"/>
      <c r="FX114" s="75"/>
      <c r="FY114" s="14"/>
      <c r="FZ114" s="14"/>
      <c r="GA114" s="14"/>
      <c r="GB114" s="14"/>
      <c r="GC114" s="19"/>
      <c r="GD114" s="77"/>
      <c r="GE114" s="75"/>
      <c r="GF114" s="75"/>
      <c r="GG114" s="14"/>
      <c r="GH114" s="14"/>
      <c r="GI114" s="14"/>
      <c r="GJ114" s="14"/>
      <c r="GK114" s="19"/>
      <c r="GL114" s="77"/>
      <c r="GM114" s="75"/>
      <c r="GN114" s="75"/>
      <c r="GO114" s="14"/>
      <c r="GP114" s="14"/>
      <c r="GQ114" s="14"/>
      <c r="GR114" s="14"/>
      <c r="GS114" s="19"/>
      <c r="GT114" s="77"/>
      <c r="GU114" s="75"/>
      <c r="GV114" s="75"/>
      <c r="GW114" s="14"/>
      <c r="GX114" s="14"/>
      <c r="GY114" s="14"/>
      <c r="GZ114" s="14"/>
      <c r="HA114" s="19"/>
      <c r="HB114" s="77"/>
      <c r="HC114" s="75"/>
      <c r="HD114" s="75"/>
      <c r="HE114" s="14"/>
      <c r="HF114" s="14"/>
      <c r="HG114" s="14"/>
      <c r="HH114" s="14"/>
      <c r="HI114" s="19"/>
      <c r="HJ114" s="77"/>
      <c r="HK114" s="75"/>
      <c r="HL114" s="75"/>
      <c r="HM114" s="14"/>
      <c r="HN114" s="14"/>
      <c r="HO114" s="14"/>
      <c r="HP114" s="14"/>
      <c r="HQ114" s="19"/>
      <c r="HR114" s="77"/>
      <c r="HS114" s="75"/>
      <c r="HT114" s="75"/>
      <c r="HU114" s="14"/>
      <c r="HV114" s="14"/>
      <c r="HW114" s="14"/>
      <c r="HX114" s="14"/>
      <c r="HY114" s="19"/>
      <c r="HZ114" s="77"/>
      <c r="IA114" s="75"/>
      <c r="IB114" s="75"/>
      <c r="IC114" s="14"/>
      <c r="ID114" s="14"/>
      <c r="IE114" s="14"/>
      <c r="IF114" s="14"/>
      <c r="IG114" s="19"/>
      <c r="IH114" s="77"/>
      <c r="II114" s="75"/>
      <c r="IJ114" s="75"/>
      <c r="IK114" s="14"/>
      <c r="IL114" s="14"/>
      <c r="IM114" s="14"/>
      <c r="IN114" s="14"/>
    </row>
    <row r="115" spans="1:248" s="13" customFormat="1" ht="12.75">
      <c r="A115" s="47">
        <v>13</v>
      </c>
      <c r="B115" s="67" t="s">
        <v>205</v>
      </c>
      <c r="C115" s="83" t="s">
        <v>211</v>
      </c>
      <c r="D115" s="33">
        <v>80</v>
      </c>
      <c r="E115" s="55">
        <v>1</v>
      </c>
      <c r="F115" s="55">
        <v>1</v>
      </c>
      <c r="G115" s="33">
        <v>80</v>
      </c>
      <c r="H115" s="84">
        <f t="shared" si="4"/>
        <v>3228.28</v>
      </c>
      <c r="I115" s="35"/>
      <c r="J115" s="77"/>
      <c r="K115" s="75"/>
      <c r="L115" s="75"/>
      <c r="M115" s="14"/>
      <c r="N115" s="14"/>
      <c r="O115" s="14"/>
      <c r="P115" s="14"/>
      <c r="Q115" s="19"/>
      <c r="R115" s="77"/>
      <c r="S115" s="75"/>
      <c r="T115" s="75"/>
      <c r="U115" s="14"/>
      <c r="V115" s="14"/>
      <c r="W115" s="14"/>
      <c r="X115" s="14"/>
      <c r="Y115" s="19"/>
      <c r="Z115" s="77"/>
      <c r="AA115" s="75"/>
      <c r="AB115" s="75"/>
      <c r="AC115" s="14"/>
      <c r="AD115" s="14"/>
      <c r="AE115" s="14"/>
      <c r="AF115" s="14"/>
      <c r="AG115" s="19"/>
      <c r="AH115" s="77"/>
      <c r="AI115" s="75"/>
      <c r="AJ115" s="75"/>
      <c r="AK115" s="14"/>
      <c r="AL115" s="14"/>
      <c r="AM115" s="14"/>
      <c r="AN115" s="14"/>
      <c r="AO115" s="19"/>
      <c r="AP115" s="77"/>
      <c r="AQ115" s="75"/>
      <c r="AR115" s="75"/>
      <c r="AS115" s="14"/>
      <c r="AT115" s="14"/>
      <c r="AU115" s="14"/>
      <c r="AV115" s="14"/>
      <c r="AW115" s="19"/>
      <c r="AX115" s="77"/>
      <c r="AY115" s="75"/>
      <c r="AZ115" s="75"/>
      <c r="BA115" s="14"/>
      <c r="BB115" s="14"/>
      <c r="BC115" s="14"/>
      <c r="BD115" s="14"/>
      <c r="BE115" s="19"/>
      <c r="BF115" s="77"/>
      <c r="BG115" s="75"/>
      <c r="BH115" s="75"/>
      <c r="BI115" s="14"/>
      <c r="BJ115" s="14"/>
      <c r="BK115" s="14"/>
      <c r="BL115" s="14"/>
      <c r="BM115" s="19"/>
      <c r="BN115" s="77"/>
      <c r="BO115" s="75"/>
      <c r="BP115" s="75"/>
      <c r="BQ115" s="14"/>
      <c r="BR115" s="14"/>
      <c r="BS115" s="14"/>
      <c r="BT115" s="14"/>
      <c r="BU115" s="19"/>
      <c r="BV115" s="77"/>
      <c r="BW115" s="75"/>
      <c r="BX115" s="75"/>
      <c r="BY115" s="14"/>
      <c r="BZ115" s="14"/>
      <c r="CA115" s="14"/>
      <c r="CB115" s="14"/>
      <c r="CC115" s="19"/>
      <c r="CD115" s="77"/>
      <c r="CE115" s="75"/>
      <c r="CF115" s="75"/>
      <c r="CG115" s="14"/>
      <c r="CH115" s="14"/>
      <c r="CI115" s="14"/>
      <c r="CJ115" s="14"/>
      <c r="CK115" s="19"/>
      <c r="CL115" s="77"/>
      <c r="CM115" s="75"/>
      <c r="CN115" s="75"/>
      <c r="CO115" s="14"/>
      <c r="CP115" s="14"/>
      <c r="CQ115" s="14"/>
      <c r="CR115" s="14"/>
      <c r="CS115" s="19"/>
      <c r="CT115" s="77"/>
      <c r="CU115" s="75"/>
      <c r="CV115" s="75"/>
      <c r="CW115" s="14"/>
      <c r="CX115" s="14"/>
      <c r="CY115" s="14"/>
      <c r="CZ115" s="14"/>
      <c r="DA115" s="19"/>
      <c r="DB115" s="77"/>
      <c r="DC115" s="75"/>
      <c r="DD115" s="75"/>
      <c r="DE115" s="14"/>
      <c r="DF115" s="14"/>
      <c r="DG115" s="14"/>
      <c r="DH115" s="14"/>
      <c r="DI115" s="19"/>
      <c r="DJ115" s="77"/>
      <c r="DK115" s="75"/>
      <c r="DL115" s="75"/>
      <c r="DM115" s="14"/>
      <c r="DN115" s="14"/>
      <c r="DO115" s="14"/>
      <c r="DP115" s="14"/>
      <c r="DQ115" s="19"/>
      <c r="DR115" s="77"/>
      <c r="DS115" s="75"/>
      <c r="DT115" s="75"/>
      <c r="DU115" s="14"/>
      <c r="DV115" s="14"/>
      <c r="DW115" s="14"/>
      <c r="DX115" s="14"/>
      <c r="DY115" s="19"/>
      <c r="DZ115" s="77"/>
      <c r="EA115" s="75"/>
      <c r="EB115" s="75"/>
      <c r="EC115" s="14"/>
      <c r="ED115" s="14"/>
      <c r="EE115" s="14"/>
      <c r="EF115" s="14"/>
      <c r="EG115" s="19"/>
      <c r="EH115" s="77"/>
      <c r="EI115" s="75"/>
      <c r="EJ115" s="75"/>
      <c r="EK115" s="14"/>
      <c r="EL115" s="14"/>
      <c r="EM115" s="14"/>
      <c r="EN115" s="14"/>
      <c r="EO115" s="19"/>
      <c r="EP115" s="77"/>
      <c r="EQ115" s="75"/>
      <c r="ER115" s="75"/>
      <c r="ES115" s="14"/>
      <c r="ET115" s="14"/>
      <c r="EU115" s="14"/>
      <c r="EV115" s="14"/>
      <c r="EW115" s="19"/>
      <c r="EX115" s="77"/>
      <c r="EY115" s="75"/>
      <c r="EZ115" s="75"/>
      <c r="FA115" s="14"/>
      <c r="FB115" s="14"/>
      <c r="FC115" s="14"/>
      <c r="FD115" s="14"/>
      <c r="FE115" s="19"/>
      <c r="FF115" s="77"/>
      <c r="FG115" s="75"/>
      <c r="FH115" s="75"/>
      <c r="FI115" s="14"/>
      <c r="FJ115" s="14"/>
      <c r="FK115" s="14"/>
      <c r="FL115" s="14"/>
      <c r="FM115" s="19"/>
      <c r="FN115" s="77"/>
      <c r="FO115" s="75"/>
      <c r="FP115" s="75"/>
      <c r="FQ115" s="14"/>
      <c r="FR115" s="14"/>
      <c r="FS115" s="14"/>
      <c r="FT115" s="14"/>
      <c r="FU115" s="19"/>
      <c r="FV115" s="77"/>
      <c r="FW115" s="75"/>
      <c r="FX115" s="75"/>
      <c r="FY115" s="14"/>
      <c r="FZ115" s="14"/>
      <c r="GA115" s="14"/>
      <c r="GB115" s="14"/>
      <c r="GC115" s="19"/>
      <c r="GD115" s="77"/>
      <c r="GE115" s="75"/>
      <c r="GF115" s="75"/>
      <c r="GG115" s="14"/>
      <c r="GH115" s="14"/>
      <c r="GI115" s="14"/>
      <c r="GJ115" s="14"/>
      <c r="GK115" s="19"/>
      <c r="GL115" s="77"/>
      <c r="GM115" s="75"/>
      <c r="GN115" s="75"/>
      <c r="GO115" s="14"/>
      <c r="GP115" s="14"/>
      <c r="GQ115" s="14"/>
      <c r="GR115" s="14"/>
      <c r="GS115" s="19"/>
      <c r="GT115" s="77"/>
      <c r="GU115" s="75"/>
      <c r="GV115" s="75"/>
      <c r="GW115" s="14"/>
      <c r="GX115" s="14"/>
      <c r="GY115" s="14"/>
      <c r="GZ115" s="14"/>
      <c r="HA115" s="19"/>
      <c r="HB115" s="77"/>
      <c r="HC115" s="75"/>
      <c r="HD115" s="75"/>
      <c r="HE115" s="14"/>
      <c r="HF115" s="14"/>
      <c r="HG115" s="14"/>
      <c r="HH115" s="14"/>
      <c r="HI115" s="19"/>
      <c r="HJ115" s="77"/>
      <c r="HK115" s="75"/>
      <c r="HL115" s="75"/>
      <c r="HM115" s="14"/>
      <c r="HN115" s="14"/>
      <c r="HO115" s="14"/>
      <c r="HP115" s="14"/>
      <c r="HQ115" s="19"/>
      <c r="HR115" s="77"/>
      <c r="HS115" s="75"/>
      <c r="HT115" s="75"/>
      <c r="HU115" s="14"/>
      <c r="HV115" s="14"/>
      <c r="HW115" s="14"/>
      <c r="HX115" s="14"/>
      <c r="HY115" s="19"/>
      <c r="HZ115" s="77"/>
      <c r="IA115" s="75"/>
      <c r="IB115" s="75"/>
      <c r="IC115" s="14"/>
      <c r="ID115" s="14"/>
      <c r="IE115" s="14"/>
      <c r="IF115" s="14"/>
      <c r="IG115" s="19"/>
      <c r="IH115" s="77"/>
      <c r="II115" s="75"/>
      <c r="IJ115" s="75"/>
      <c r="IK115" s="14"/>
      <c r="IL115" s="14"/>
      <c r="IM115" s="14"/>
      <c r="IN115" s="14"/>
    </row>
    <row r="116" spans="1:248" s="13" customFormat="1" ht="12.75">
      <c r="A116" s="47">
        <v>14</v>
      </c>
      <c r="B116" s="67" t="s">
        <v>252</v>
      </c>
      <c r="C116" s="83" t="s">
        <v>211</v>
      </c>
      <c r="D116" s="33">
        <v>90</v>
      </c>
      <c r="E116" s="55"/>
      <c r="F116" s="55"/>
      <c r="G116" s="33">
        <v>90</v>
      </c>
      <c r="H116" s="84">
        <f t="shared" si="4"/>
        <v>3631.82</v>
      </c>
      <c r="I116" s="35"/>
      <c r="J116" s="77"/>
      <c r="K116" s="75"/>
      <c r="L116" s="75"/>
      <c r="M116" s="14"/>
      <c r="N116" s="14"/>
      <c r="O116" s="14"/>
      <c r="P116" s="14"/>
      <c r="Q116" s="19"/>
      <c r="R116" s="77"/>
      <c r="S116" s="75"/>
      <c r="T116" s="75"/>
      <c r="U116" s="14"/>
      <c r="V116" s="14"/>
      <c r="W116" s="14"/>
      <c r="X116" s="14"/>
      <c r="Y116" s="19"/>
      <c r="Z116" s="77"/>
      <c r="AA116" s="75"/>
      <c r="AB116" s="75"/>
      <c r="AC116" s="14"/>
      <c r="AD116" s="14"/>
      <c r="AE116" s="14"/>
      <c r="AF116" s="14"/>
      <c r="AG116" s="19"/>
      <c r="AH116" s="77"/>
      <c r="AI116" s="75"/>
      <c r="AJ116" s="75"/>
      <c r="AK116" s="14"/>
      <c r="AL116" s="14"/>
      <c r="AM116" s="14"/>
      <c r="AN116" s="14"/>
      <c r="AO116" s="19"/>
      <c r="AP116" s="77"/>
      <c r="AQ116" s="75"/>
      <c r="AR116" s="75"/>
      <c r="AS116" s="14"/>
      <c r="AT116" s="14"/>
      <c r="AU116" s="14"/>
      <c r="AV116" s="14"/>
      <c r="AW116" s="19"/>
      <c r="AX116" s="77"/>
      <c r="AY116" s="75"/>
      <c r="AZ116" s="75"/>
      <c r="BA116" s="14"/>
      <c r="BB116" s="14"/>
      <c r="BC116" s="14"/>
      <c r="BD116" s="14"/>
      <c r="BE116" s="19"/>
      <c r="BF116" s="77"/>
      <c r="BG116" s="75"/>
      <c r="BH116" s="75"/>
      <c r="BI116" s="14"/>
      <c r="BJ116" s="14"/>
      <c r="BK116" s="14"/>
      <c r="BL116" s="14"/>
      <c r="BM116" s="19"/>
      <c r="BN116" s="77"/>
      <c r="BO116" s="75"/>
      <c r="BP116" s="75"/>
      <c r="BQ116" s="14"/>
      <c r="BR116" s="14"/>
      <c r="BS116" s="14"/>
      <c r="BT116" s="14"/>
      <c r="BU116" s="19"/>
      <c r="BV116" s="77"/>
      <c r="BW116" s="75"/>
      <c r="BX116" s="75"/>
      <c r="BY116" s="14"/>
      <c r="BZ116" s="14"/>
      <c r="CA116" s="14"/>
      <c r="CB116" s="14"/>
      <c r="CC116" s="19"/>
      <c r="CD116" s="77"/>
      <c r="CE116" s="75"/>
      <c r="CF116" s="75"/>
      <c r="CG116" s="14"/>
      <c r="CH116" s="14"/>
      <c r="CI116" s="14"/>
      <c r="CJ116" s="14"/>
      <c r="CK116" s="19"/>
      <c r="CL116" s="77"/>
      <c r="CM116" s="75"/>
      <c r="CN116" s="75"/>
      <c r="CO116" s="14"/>
      <c r="CP116" s="14"/>
      <c r="CQ116" s="14"/>
      <c r="CR116" s="14"/>
      <c r="CS116" s="19"/>
      <c r="CT116" s="77"/>
      <c r="CU116" s="75"/>
      <c r="CV116" s="75"/>
      <c r="CW116" s="14"/>
      <c r="CX116" s="14"/>
      <c r="CY116" s="14"/>
      <c r="CZ116" s="14"/>
      <c r="DA116" s="19"/>
      <c r="DB116" s="77"/>
      <c r="DC116" s="75"/>
      <c r="DD116" s="75"/>
      <c r="DE116" s="14"/>
      <c r="DF116" s="14"/>
      <c r="DG116" s="14"/>
      <c r="DH116" s="14"/>
      <c r="DI116" s="19"/>
      <c r="DJ116" s="77"/>
      <c r="DK116" s="75"/>
      <c r="DL116" s="75"/>
      <c r="DM116" s="14"/>
      <c r="DN116" s="14"/>
      <c r="DO116" s="14"/>
      <c r="DP116" s="14"/>
      <c r="DQ116" s="19"/>
      <c r="DR116" s="77"/>
      <c r="DS116" s="75"/>
      <c r="DT116" s="75"/>
      <c r="DU116" s="14"/>
      <c r="DV116" s="14"/>
      <c r="DW116" s="14"/>
      <c r="DX116" s="14"/>
      <c r="DY116" s="19"/>
      <c r="DZ116" s="77"/>
      <c r="EA116" s="75"/>
      <c r="EB116" s="75"/>
      <c r="EC116" s="14"/>
      <c r="ED116" s="14"/>
      <c r="EE116" s="14"/>
      <c r="EF116" s="14"/>
      <c r="EG116" s="19"/>
      <c r="EH116" s="77"/>
      <c r="EI116" s="75"/>
      <c r="EJ116" s="75"/>
      <c r="EK116" s="14"/>
      <c r="EL116" s="14"/>
      <c r="EM116" s="14"/>
      <c r="EN116" s="14"/>
      <c r="EO116" s="19"/>
      <c r="EP116" s="77"/>
      <c r="EQ116" s="75"/>
      <c r="ER116" s="75"/>
      <c r="ES116" s="14"/>
      <c r="ET116" s="14"/>
      <c r="EU116" s="14"/>
      <c r="EV116" s="14"/>
      <c r="EW116" s="19"/>
      <c r="EX116" s="77"/>
      <c r="EY116" s="75"/>
      <c r="EZ116" s="75"/>
      <c r="FA116" s="14"/>
      <c r="FB116" s="14"/>
      <c r="FC116" s="14"/>
      <c r="FD116" s="14"/>
      <c r="FE116" s="19"/>
      <c r="FF116" s="77"/>
      <c r="FG116" s="75"/>
      <c r="FH116" s="75"/>
      <c r="FI116" s="14"/>
      <c r="FJ116" s="14"/>
      <c r="FK116" s="14"/>
      <c r="FL116" s="14"/>
      <c r="FM116" s="19"/>
      <c r="FN116" s="77"/>
      <c r="FO116" s="75"/>
      <c r="FP116" s="75"/>
      <c r="FQ116" s="14"/>
      <c r="FR116" s="14"/>
      <c r="FS116" s="14"/>
      <c r="FT116" s="14"/>
      <c r="FU116" s="19"/>
      <c r="FV116" s="77"/>
      <c r="FW116" s="75"/>
      <c r="FX116" s="75"/>
      <c r="FY116" s="14"/>
      <c r="FZ116" s="14"/>
      <c r="GA116" s="14"/>
      <c r="GB116" s="14"/>
      <c r="GC116" s="19"/>
      <c r="GD116" s="77"/>
      <c r="GE116" s="75"/>
      <c r="GF116" s="75"/>
      <c r="GG116" s="14"/>
      <c r="GH116" s="14"/>
      <c r="GI116" s="14"/>
      <c r="GJ116" s="14"/>
      <c r="GK116" s="19"/>
      <c r="GL116" s="77"/>
      <c r="GM116" s="75"/>
      <c r="GN116" s="75"/>
      <c r="GO116" s="14"/>
      <c r="GP116" s="14"/>
      <c r="GQ116" s="14"/>
      <c r="GR116" s="14"/>
      <c r="GS116" s="19"/>
      <c r="GT116" s="77"/>
      <c r="GU116" s="75"/>
      <c r="GV116" s="75"/>
      <c r="GW116" s="14"/>
      <c r="GX116" s="14"/>
      <c r="GY116" s="14"/>
      <c r="GZ116" s="14"/>
      <c r="HA116" s="19"/>
      <c r="HB116" s="77"/>
      <c r="HC116" s="75"/>
      <c r="HD116" s="75"/>
      <c r="HE116" s="14"/>
      <c r="HF116" s="14"/>
      <c r="HG116" s="14"/>
      <c r="HH116" s="14"/>
      <c r="HI116" s="19"/>
      <c r="HJ116" s="77"/>
      <c r="HK116" s="75"/>
      <c r="HL116" s="75"/>
      <c r="HM116" s="14"/>
      <c r="HN116" s="14"/>
      <c r="HO116" s="14"/>
      <c r="HP116" s="14"/>
      <c r="HQ116" s="19"/>
      <c r="HR116" s="77"/>
      <c r="HS116" s="75"/>
      <c r="HT116" s="75"/>
      <c r="HU116" s="14"/>
      <c r="HV116" s="14"/>
      <c r="HW116" s="14"/>
      <c r="HX116" s="14"/>
      <c r="HY116" s="19"/>
      <c r="HZ116" s="77"/>
      <c r="IA116" s="75"/>
      <c r="IB116" s="75"/>
      <c r="IC116" s="14"/>
      <c r="ID116" s="14"/>
      <c r="IE116" s="14"/>
      <c r="IF116" s="14"/>
      <c r="IG116" s="19"/>
      <c r="IH116" s="77"/>
      <c r="II116" s="75"/>
      <c r="IJ116" s="75"/>
      <c r="IK116" s="14"/>
      <c r="IL116" s="14"/>
      <c r="IM116" s="14"/>
      <c r="IN116" s="14"/>
    </row>
    <row r="117" spans="1:248" s="13" customFormat="1" ht="12.75">
      <c r="A117" s="47">
        <v>15</v>
      </c>
      <c r="B117" s="67" t="s">
        <v>251</v>
      </c>
      <c r="C117" s="83" t="s">
        <v>211</v>
      </c>
      <c r="D117" s="109">
        <f>70+180</f>
        <v>250</v>
      </c>
      <c r="E117" s="55">
        <v>1</v>
      </c>
      <c r="F117" s="55">
        <v>1</v>
      </c>
      <c r="G117" s="109">
        <f>70+180</f>
        <v>250</v>
      </c>
      <c r="H117" s="84">
        <f t="shared" si="4"/>
        <v>10088.38</v>
      </c>
      <c r="I117" s="35"/>
      <c r="J117" s="77"/>
      <c r="K117" s="75"/>
      <c r="L117" s="75"/>
      <c r="M117" s="14"/>
      <c r="N117" s="14"/>
      <c r="O117" s="14"/>
      <c r="P117" s="14"/>
      <c r="Q117" s="19"/>
      <c r="R117" s="77"/>
      <c r="S117" s="75"/>
      <c r="T117" s="75"/>
      <c r="U117" s="14"/>
      <c r="V117" s="14"/>
      <c r="W117" s="14"/>
      <c r="X117" s="14"/>
      <c r="Y117" s="19"/>
      <c r="Z117" s="77"/>
      <c r="AA117" s="75"/>
      <c r="AB117" s="75"/>
      <c r="AC117" s="14"/>
      <c r="AD117" s="14"/>
      <c r="AE117" s="14"/>
      <c r="AF117" s="14"/>
      <c r="AG117" s="19"/>
      <c r="AH117" s="77"/>
      <c r="AI117" s="75"/>
      <c r="AJ117" s="75"/>
      <c r="AK117" s="14"/>
      <c r="AL117" s="14"/>
      <c r="AM117" s="14"/>
      <c r="AN117" s="14"/>
      <c r="AO117" s="19"/>
      <c r="AP117" s="77"/>
      <c r="AQ117" s="75"/>
      <c r="AR117" s="75"/>
      <c r="AS117" s="14"/>
      <c r="AT117" s="14"/>
      <c r="AU117" s="14"/>
      <c r="AV117" s="14"/>
      <c r="AW117" s="19"/>
      <c r="AX117" s="77"/>
      <c r="AY117" s="75"/>
      <c r="AZ117" s="75"/>
      <c r="BA117" s="14"/>
      <c r="BB117" s="14"/>
      <c r="BC117" s="14"/>
      <c r="BD117" s="14"/>
      <c r="BE117" s="19"/>
      <c r="BF117" s="77"/>
      <c r="BG117" s="75"/>
      <c r="BH117" s="75"/>
      <c r="BI117" s="14"/>
      <c r="BJ117" s="14"/>
      <c r="BK117" s="14"/>
      <c r="BL117" s="14"/>
      <c r="BM117" s="19"/>
      <c r="BN117" s="77"/>
      <c r="BO117" s="75"/>
      <c r="BP117" s="75"/>
      <c r="BQ117" s="14"/>
      <c r="BR117" s="14"/>
      <c r="BS117" s="14"/>
      <c r="BT117" s="14"/>
      <c r="BU117" s="19"/>
      <c r="BV117" s="77"/>
      <c r="BW117" s="75"/>
      <c r="BX117" s="75"/>
      <c r="BY117" s="14"/>
      <c r="BZ117" s="14"/>
      <c r="CA117" s="14"/>
      <c r="CB117" s="14"/>
      <c r="CC117" s="19"/>
      <c r="CD117" s="77"/>
      <c r="CE117" s="75"/>
      <c r="CF117" s="75"/>
      <c r="CG117" s="14"/>
      <c r="CH117" s="14"/>
      <c r="CI117" s="14"/>
      <c r="CJ117" s="14"/>
      <c r="CK117" s="19"/>
      <c r="CL117" s="77"/>
      <c r="CM117" s="75"/>
      <c r="CN117" s="75"/>
      <c r="CO117" s="14"/>
      <c r="CP117" s="14"/>
      <c r="CQ117" s="14"/>
      <c r="CR117" s="14"/>
      <c r="CS117" s="19"/>
      <c r="CT117" s="77"/>
      <c r="CU117" s="75"/>
      <c r="CV117" s="75"/>
      <c r="CW117" s="14"/>
      <c r="CX117" s="14"/>
      <c r="CY117" s="14"/>
      <c r="CZ117" s="14"/>
      <c r="DA117" s="19"/>
      <c r="DB117" s="77"/>
      <c r="DC117" s="75"/>
      <c r="DD117" s="75"/>
      <c r="DE117" s="14"/>
      <c r="DF117" s="14"/>
      <c r="DG117" s="14"/>
      <c r="DH117" s="14"/>
      <c r="DI117" s="19"/>
      <c r="DJ117" s="77"/>
      <c r="DK117" s="75"/>
      <c r="DL117" s="75"/>
      <c r="DM117" s="14"/>
      <c r="DN117" s="14"/>
      <c r="DO117" s="14"/>
      <c r="DP117" s="14"/>
      <c r="DQ117" s="19"/>
      <c r="DR117" s="77"/>
      <c r="DS117" s="75"/>
      <c r="DT117" s="75"/>
      <c r="DU117" s="14"/>
      <c r="DV117" s="14"/>
      <c r="DW117" s="14"/>
      <c r="DX117" s="14"/>
      <c r="DY117" s="19"/>
      <c r="DZ117" s="77"/>
      <c r="EA117" s="75"/>
      <c r="EB117" s="75"/>
      <c r="EC117" s="14"/>
      <c r="ED117" s="14"/>
      <c r="EE117" s="14"/>
      <c r="EF117" s="14"/>
      <c r="EG117" s="19"/>
      <c r="EH117" s="77"/>
      <c r="EI117" s="75"/>
      <c r="EJ117" s="75"/>
      <c r="EK117" s="14"/>
      <c r="EL117" s="14"/>
      <c r="EM117" s="14"/>
      <c r="EN117" s="14"/>
      <c r="EO117" s="19"/>
      <c r="EP117" s="77"/>
      <c r="EQ117" s="75"/>
      <c r="ER117" s="75"/>
      <c r="ES117" s="14"/>
      <c r="ET117" s="14"/>
      <c r="EU117" s="14"/>
      <c r="EV117" s="14"/>
      <c r="EW117" s="19"/>
      <c r="EX117" s="77"/>
      <c r="EY117" s="75"/>
      <c r="EZ117" s="75"/>
      <c r="FA117" s="14"/>
      <c r="FB117" s="14"/>
      <c r="FC117" s="14"/>
      <c r="FD117" s="14"/>
      <c r="FE117" s="19"/>
      <c r="FF117" s="77"/>
      <c r="FG117" s="75"/>
      <c r="FH117" s="75"/>
      <c r="FI117" s="14"/>
      <c r="FJ117" s="14"/>
      <c r="FK117" s="14"/>
      <c r="FL117" s="14"/>
      <c r="FM117" s="19"/>
      <c r="FN117" s="77"/>
      <c r="FO117" s="75"/>
      <c r="FP117" s="75"/>
      <c r="FQ117" s="14"/>
      <c r="FR117" s="14"/>
      <c r="FS117" s="14"/>
      <c r="FT117" s="14"/>
      <c r="FU117" s="19"/>
      <c r="FV117" s="77"/>
      <c r="FW117" s="75"/>
      <c r="FX117" s="75"/>
      <c r="FY117" s="14"/>
      <c r="FZ117" s="14"/>
      <c r="GA117" s="14"/>
      <c r="GB117" s="14"/>
      <c r="GC117" s="19"/>
      <c r="GD117" s="77"/>
      <c r="GE117" s="75"/>
      <c r="GF117" s="75"/>
      <c r="GG117" s="14"/>
      <c r="GH117" s="14"/>
      <c r="GI117" s="14"/>
      <c r="GJ117" s="14"/>
      <c r="GK117" s="19"/>
      <c r="GL117" s="77"/>
      <c r="GM117" s="75"/>
      <c r="GN117" s="75"/>
      <c r="GO117" s="14"/>
      <c r="GP117" s="14"/>
      <c r="GQ117" s="14"/>
      <c r="GR117" s="14"/>
      <c r="GS117" s="19"/>
      <c r="GT117" s="77"/>
      <c r="GU117" s="75"/>
      <c r="GV117" s="75"/>
      <c r="GW117" s="14"/>
      <c r="GX117" s="14"/>
      <c r="GY117" s="14"/>
      <c r="GZ117" s="14"/>
      <c r="HA117" s="19"/>
      <c r="HB117" s="77"/>
      <c r="HC117" s="75"/>
      <c r="HD117" s="75"/>
      <c r="HE117" s="14"/>
      <c r="HF117" s="14"/>
      <c r="HG117" s="14"/>
      <c r="HH117" s="14"/>
      <c r="HI117" s="19"/>
      <c r="HJ117" s="77"/>
      <c r="HK117" s="75"/>
      <c r="HL117" s="75"/>
      <c r="HM117" s="14"/>
      <c r="HN117" s="14"/>
      <c r="HO117" s="14"/>
      <c r="HP117" s="14"/>
      <c r="HQ117" s="19"/>
      <c r="HR117" s="77"/>
      <c r="HS117" s="75"/>
      <c r="HT117" s="75"/>
      <c r="HU117" s="14"/>
      <c r="HV117" s="14"/>
      <c r="HW117" s="14"/>
      <c r="HX117" s="14"/>
      <c r="HY117" s="19"/>
      <c r="HZ117" s="77"/>
      <c r="IA117" s="75"/>
      <c r="IB117" s="75"/>
      <c r="IC117" s="14"/>
      <c r="ID117" s="14"/>
      <c r="IE117" s="14"/>
      <c r="IF117" s="14"/>
      <c r="IG117" s="19"/>
      <c r="IH117" s="77"/>
      <c r="II117" s="75"/>
      <c r="IJ117" s="75"/>
      <c r="IK117" s="14"/>
      <c r="IL117" s="14"/>
      <c r="IM117" s="14"/>
      <c r="IN117" s="14"/>
    </row>
    <row r="118" spans="1:248" s="13" customFormat="1" ht="12.75">
      <c r="A118" s="47"/>
      <c r="B118" s="2" t="s">
        <v>196</v>
      </c>
      <c r="C118" s="83"/>
      <c r="D118" s="82"/>
      <c r="E118" s="55"/>
      <c r="F118" s="55"/>
      <c r="G118" s="109">
        <f>SUM(G103:G117)</f>
        <v>5832</v>
      </c>
      <c r="H118" s="177">
        <f>SUM(H103:H117)</f>
        <v>235341.71999999997</v>
      </c>
      <c r="I118" s="35"/>
      <c r="J118" s="77"/>
      <c r="K118" s="75"/>
      <c r="L118" s="75"/>
      <c r="M118" s="14"/>
      <c r="N118" s="14"/>
      <c r="O118" s="14"/>
      <c r="P118" s="14"/>
      <c r="Q118" s="19"/>
      <c r="R118" s="77"/>
      <c r="S118" s="75"/>
      <c r="T118" s="75"/>
      <c r="U118" s="14"/>
      <c r="V118" s="14"/>
      <c r="W118" s="14"/>
      <c r="X118" s="14"/>
      <c r="Y118" s="19"/>
      <c r="Z118" s="77"/>
      <c r="AA118" s="75"/>
      <c r="AB118" s="75"/>
      <c r="AC118" s="14"/>
      <c r="AD118" s="14"/>
      <c r="AE118" s="14"/>
      <c r="AF118" s="14"/>
      <c r="AG118" s="19"/>
      <c r="AH118" s="77"/>
      <c r="AI118" s="75"/>
      <c r="AJ118" s="75"/>
      <c r="AK118" s="14"/>
      <c r="AL118" s="14"/>
      <c r="AM118" s="14"/>
      <c r="AN118" s="14"/>
      <c r="AO118" s="19"/>
      <c r="AP118" s="77"/>
      <c r="AQ118" s="75"/>
      <c r="AR118" s="75"/>
      <c r="AS118" s="14"/>
      <c r="AT118" s="14"/>
      <c r="AU118" s="14"/>
      <c r="AV118" s="14"/>
      <c r="AW118" s="19"/>
      <c r="AX118" s="77"/>
      <c r="AY118" s="75"/>
      <c r="AZ118" s="75"/>
      <c r="BA118" s="14"/>
      <c r="BB118" s="14"/>
      <c r="BC118" s="14"/>
      <c r="BD118" s="14"/>
      <c r="BE118" s="19"/>
      <c r="BF118" s="77"/>
      <c r="BG118" s="75"/>
      <c r="BH118" s="75"/>
      <c r="BI118" s="14"/>
      <c r="BJ118" s="14"/>
      <c r="BK118" s="14"/>
      <c r="BL118" s="14"/>
      <c r="BM118" s="19"/>
      <c r="BN118" s="77"/>
      <c r="BO118" s="75"/>
      <c r="BP118" s="75"/>
      <c r="BQ118" s="14"/>
      <c r="BR118" s="14"/>
      <c r="BS118" s="14"/>
      <c r="BT118" s="14"/>
      <c r="BU118" s="19"/>
      <c r="BV118" s="77"/>
      <c r="BW118" s="75"/>
      <c r="BX118" s="75"/>
      <c r="BY118" s="14"/>
      <c r="BZ118" s="14"/>
      <c r="CA118" s="14"/>
      <c r="CB118" s="14"/>
      <c r="CC118" s="19"/>
      <c r="CD118" s="77"/>
      <c r="CE118" s="75"/>
      <c r="CF118" s="75"/>
      <c r="CG118" s="14"/>
      <c r="CH118" s="14"/>
      <c r="CI118" s="14"/>
      <c r="CJ118" s="14"/>
      <c r="CK118" s="19"/>
      <c r="CL118" s="77"/>
      <c r="CM118" s="75"/>
      <c r="CN118" s="75"/>
      <c r="CO118" s="14"/>
      <c r="CP118" s="14"/>
      <c r="CQ118" s="14"/>
      <c r="CR118" s="14"/>
      <c r="CS118" s="19"/>
      <c r="CT118" s="77"/>
      <c r="CU118" s="75"/>
      <c r="CV118" s="75"/>
      <c r="CW118" s="14"/>
      <c r="CX118" s="14"/>
      <c r="CY118" s="14"/>
      <c r="CZ118" s="14"/>
      <c r="DA118" s="19"/>
      <c r="DB118" s="77"/>
      <c r="DC118" s="75"/>
      <c r="DD118" s="75"/>
      <c r="DE118" s="14"/>
      <c r="DF118" s="14"/>
      <c r="DG118" s="14"/>
      <c r="DH118" s="14"/>
      <c r="DI118" s="19"/>
      <c r="DJ118" s="77"/>
      <c r="DK118" s="75"/>
      <c r="DL118" s="75"/>
      <c r="DM118" s="14"/>
      <c r="DN118" s="14"/>
      <c r="DO118" s="14"/>
      <c r="DP118" s="14"/>
      <c r="DQ118" s="19"/>
      <c r="DR118" s="77"/>
      <c r="DS118" s="75"/>
      <c r="DT118" s="75"/>
      <c r="DU118" s="14"/>
      <c r="DV118" s="14"/>
      <c r="DW118" s="14"/>
      <c r="DX118" s="14"/>
      <c r="DY118" s="19"/>
      <c r="DZ118" s="77"/>
      <c r="EA118" s="75"/>
      <c r="EB118" s="75"/>
      <c r="EC118" s="14"/>
      <c r="ED118" s="14"/>
      <c r="EE118" s="14"/>
      <c r="EF118" s="14"/>
      <c r="EG118" s="19"/>
      <c r="EH118" s="77"/>
      <c r="EI118" s="75"/>
      <c r="EJ118" s="75"/>
      <c r="EK118" s="14"/>
      <c r="EL118" s="14"/>
      <c r="EM118" s="14"/>
      <c r="EN118" s="14"/>
      <c r="EO118" s="19"/>
      <c r="EP118" s="77"/>
      <c r="EQ118" s="75"/>
      <c r="ER118" s="75"/>
      <c r="ES118" s="14"/>
      <c r="ET118" s="14"/>
      <c r="EU118" s="14"/>
      <c r="EV118" s="14"/>
      <c r="EW118" s="19"/>
      <c r="EX118" s="77"/>
      <c r="EY118" s="75"/>
      <c r="EZ118" s="75"/>
      <c r="FA118" s="14"/>
      <c r="FB118" s="14"/>
      <c r="FC118" s="14"/>
      <c r="FD118" s="14"/>
      <c r="FE118" s="19"/>
      <c r="FF118" s="77"/>
      <c r="FG118" s="75"/>
      <c r="FH118" s="75"/>
      <c r="FI118" s="14"/>
      <c r="FJ118" s="14"/>
      <c r="FK118" s="14"/>
      <c r="FL118" s="14"/>
      <c r="FM118" s="19"/>
      <c r="FN118" s="77"/>
      <c r="FO118" s="75"/>
      <c r="FP118" s="75"/>
      <c r="FQ118" s="14"/>
      <c r="FR118" s="14"/>
      <c r="FS118" s="14"/>
      <c r="FT118" s="14"/>
      <c r="FU118" s="19"/>
      <c r="FV118" s="77"/>
      <c r="FW118" s="75"/>
      <c r="FX118" s="75"/>
      <c r="FY118" s="14"/>
      <c r="FZ118" s="14"/>
      <c r="GA118" s="14"/>
      <c r="GB118" s="14"/>
      <c r="GC118" s="19"/>
      <c r="GD118" s="77"/>
      <c r="GE118" s="75"/>
      <c r="GF118" s="75"/>
      <c r="GG118" s="14"/>
      <c r="GH118" s="14"/>
      <c r="GI118" s="14"/>
      <c r="GJ118" s="14"/>
      <c r="GK118" s="19"/>
      <c r="GL118" s="77"/>
      <c r="GM118" s="75"/>
      <c r="GN118" s="75"/>
      <c r="GO118" s="14"/>
      <c r="GP118" s="14"/>
      <c r="GQ118" s="14"/>
      <c r="GR118" s="14"/>
      <c r="GS118" s="19"/>
      <c r="GT118" s="77"/>
      <c r="GU118" s="75"/>
      <c r="GV118" s="75"/>
      <c r="GW118" s="14"/>
      <c r="GX118" s="14"/>
      <c r="GY118" s="14"/>
      <c r="GZ118" s="14"/>
      <c r="HA118" s="19"/>
      <c r="HB118" s="77"/>
      <c r="HC118" s="75"/>
      <c r="HD118" s="75"/>
      <c r="HE118" s="14"/>
      <c r="HF118" s="14"/>
      <c r="HG118" s="14"/>
      <c r="HH118" s="14"/>
      <c r="HI118" s="19"/>
      <c r="HJ118" s="77"/>
      <c r="HK118" s="75"/>
      <c r="HL118" s="75"/>
      <c r="HM118" s="14"/>
      <c r="HN118" s="14"/>
      <c r="HO118" s="14"/>
      <c r="HP118" s="14"/>
      <c r="HQ118" s="19"/>
      <c r="HR118" s="77"/>
      <c r="HS118" s="75"/>
      <c r="HT118" s="75"/>
      <c r="HU118" s="14"/>
      <c r="HV118" s="14"/>
      <c r="HW118" s="14"/>
      <c r="HX118" s="14"/>
      <c r="HY118" s="19"/>
      <c r="HZ118" s="77"/>
      <c r="IA118" s="75"/>
      <c r="IB118" s="75"/>
      <c r="IC118" s="14"/>
      <c r="ID118" s="14"/>
      <c r="IE118" s="14"/>
      <c r="IF118" s="14"/>
      <c r="IG118" s="19"/>
      <c r="IH118" s="77"/>
      <c r="II118" s="75"/>
      <c r="IJ118" s="75"/>
      <c r="IK118" s="14"/>
      <c r="IL118" s="14"/>
      <c r="IM118" s="14"/>
      <c r="IN118" s="14"/>
    </row>
    <row r="119" spans="1:248" s="13" customFormat="1" ht="16.5" customHeight="1">
      <c r="A119" s="47"/>
      <c r="B119" s="4" t="s">
        <v>361</v>
      </c>
      <c r="C119" s="83"/>
      <c r="D119" s="82"/>
      <c r="E119" s="55"/>
      <c r="F119" s="55"/>
      <c r="G119" s="172">
        <f>G88+G101+G118</f>
        <v>29778.29309999999</v>
      </c>
      <c r="H119" s="173">
        <f>H88+H101+H118</f>
        <v>1201658.9499999997</v>
      </c>
      <c r="I119" s="35"/>
      <c r="J119" s="77"/>
      <c r="K119" s="75"/>
      <c r="L119" s="75"/>
      <c r="M119" s="14"/>
      <c r="N119" s="14"/>
      <c r="O119" s="14"/>
      <c r="P119" s="14"/>
      <c r="Q119" s="19"/>
      <c r="R119" s="77"/>
      <c r="S119" s="75"/>
      <c r="T119" s="75"/>
      <c r="U119" s="14"/>
      <c r="V119" s="14"/>
      <c r="W119" s="14"/>
      <c r="X119" s="14"/>
      <c r="Y119" s="19"/>
      <c r="Z119" s="77"/>
      <c r="AA119" s="75"/>
      <c r="AB119" s="75"/>
      <c r="AC119" s="14"/>
      <c r="AD119" s="14"/>
      <c r="AE119" s="14"/>
      <c r="AF119" s="14"/>
      <c r="AG119" s="19"/>
      <c r="AH119" s="77"/>
      <c r="AI119" s="75"/>
      <c r="AJ119" s="75"/>
      <c r="AK119" s="14"/>
      <c r="AL119" s="14"/>
      <c r="AM119" s="14"/>
      <c r="AN119" s="14"/>
      <c r="AO119" s="19"/>
      <c r="AP119" s="77"/>
      <c r="AQ119" s="75"/>
      <c r="AR119" s="75"/>
      <c r="AS119" s="14"/>
      <c r="AT119" s="14"/>
      <c r="AU119" s="14"/>
      <c r="AV119" s="14"/>
      <c r="AW119" s="19"/>
      <c r="AX119" s="77"/>
      <c r="AY119" s="75"/>
      <c r="AZ119" s="75"/>
      <c r="BA119" s="14"/>
      <c r="BB119" s="14"/>
      <c r="BC119" s="14"/>
      <c r="BD119" s="14"/>
      <c r="BE119" s="19"/>
      <c r="BF119" s="77"/>
      <c r="BG119" s="75"/>
      <c r="BH119" s="75"/>
      <c r="BI119" s="14"/>
      <c r="BJ119" s="14"/>
      <c r="BK119" s="14"/>
      <c r="BL119" s="14"/>
      <c r="BM119" s="19"/>
      <c r="BN119" s="77"/>
      <c r="BO119" s="75"/>
      <c r="BP119" s="75"/>
      <c r="BQ119" s="14"/>
      <c r="BR119" s="14"/>
      <c r="BS119" s="14"/>
      <c r="BT119" s="14"/>
      <c r="BU119" s="19"/>
      <c r="BV119" s="77"/>
      <c r="BW119" s="75"/>
      <c r="BX119" s="75"/>
      <c r="BY119" s="14"/>
      <c r="BZ119" s="14"/>
      <c r="CA119" s="14"/>
      <c r="CB119" s="14"/>
      <c r="CC119" s="19"/>
      <c r="CD119" s="77"/>
      <c r="CE119" s="75"/>
      <c r="CF119" s="75"/>
      <c r="CG119" s="14"/>
      <c r="CH119" s="14"/>
      <c r="CI119" s="14"/>
      <c r="CJ119" s="14"/>
      <c r="CK119" s="19"/>
      <c r="CL119" s="77"/>
      <c r="CM119" s="75"/>
      <c r="CN119" s="75"/>
      <c r="CO119" s="14"/>
      <c r="CP119" s="14"/>
      <c r="CQ119" s="14"/>
      <c r="CR119" s="14"/>
      <c r="CS119" s="19"/>
      <c r="CT119" s="77"/>
      <c r="CU119" s="75"/>
      <c r="CV119" s="75"/>
      <c r="CW119" s="14"/>
      <c r="CX119" s="14"/>
      <c r="CY119" s="14"/>
      <c r="CZ119" s="14"/>
      <c r="DA119" s="19"/>
      <c r="DB119" s="77"/>
      <c r="DC119" s="75"/>
      <c r="DD119" s="75"/>
      <c r="DE119" s="14"/>
      <c r="DF119" s="14"/>
      <c r="DG119" s="14"/>
      <c r="DH119" s="14"/>
      <c r="DI119" s="19"/>
      <c r="DJ119" s="77"/>
      <c r="DK119" s="75"/>
      <c r="DL119" s="75"/>
      <c r="DM119" s="14"/>
      <c r="DN119" s="14"/>
      <c r="DO119" s="14"/>
      <c r="DP119" s="14"/>
      <c r="DQ119" s="19"/>
      <c r="DR119" s="77"/>
      <c r="DS119" s="75"/>
      <c r="DT119" s="75"/>
      <c r="DU119" s="14"/>
      <c r="DV119" s="14"/>
      <c r="DW119" s="14"/>
      <c r="DX119" s="14"/>
      <c r="DY119" s="19"/>
      <c r="DZ119" s="77"/>
      <c r="EA119" s="75"/>
      <c r="EB119" s="75"/>
      <c r="EC119" s="14"/>
      <c r="ED119" s="14"/>
      <c r="EE119" s="14"/>
      <c r="EF119" s="14"/>
      <c r="EG119" s="19"/>
      <c r="EH119" s="77"/>
      <c r="EI119" s="75"/>
      <c r="EJ119" s="75"/>
      <c r="EK119" s="14"/>
      <c r="EL119" s="14"/>
      <c r="EM119" s="14"/>
      <c r="EN119" s="14"/>
      <c r="EO119" s="19"/>
      <c r="EP119" s="77"/>
      <c r="EQ119" s="75"/>
      <c r="ER119" s="75"/>
      <c r="ES119" s="14"/>
      <c r="ET119" s="14"/>
      <c r="EU119" s="14"/>
      <c r="EV119" s="14"/>
      <c r="EW119" s="19"/>
      <c r="EX119" s="77"/>
      <c r="EY119" s="75"/>
      <c r="EZ119" s="75"/>
      <c r="FA119" s="14"/>
      <c r="FB119" s="14"/>
      <c r="FC119" s="14"/>
      <c r="FD119" s="14"/>
      <c r="FE119" s="19"/>
      <c r="FF119" s="77"/>
      <c r="FG119" s="75"/>
      <c r="FH119" s="75"/>
      <c r="FI119" s="14"/>
      <c r="FJ119" s="14"/>
      <c r="FK119" s="14"/>
      <c r="FL119" s="14"/>
      <c r="FM119" s="19"/>
      <c r="FN119" s="77"/>
      <c r="FO119" s="75"/>
      <c r="FP119" s="75"/>
      <c r="FQ119" s="14"/>
      <c r="FR119" s="14"/>
      <c r="FS119" s="14"/>
      <c r="FT119" s="14"/>
      <c r="FU119" s="19"/>
      <c r="FV119" s="77"/>
      <c r="FW119" s="75"/>
      <c r="FX119" s="75"/>
      <c r="FY119" s="14"/>
      <c r="FZ119" s="14"/>
      <c r="GA119" s="14"/>
      <c r="GB119" s="14"/>
      <c r="GC119" s="19"/>
      <c r="GD119" s="77"/>
      <c r="GE119" s="75"/>
      <c r="GF119" s="75"/>
      <c r="GG119" s="14"/>
      <c r="GH119" s="14"/>
      <c r="GI119" s="14"/>
      <c r="GJ119" s="14"/>
      <c r="GK119" s="19"/>
      <c r="GL119" s="77"/>
      <c r="GM119" s="75"/>
      <c r="GN119" s="75"/>
      <c r="GO119" s="14"/>
      <c r="GP119" s="14"/>
      <c r="GQ119" s="14"/>
      <c r="GR119" s="14"/>
      <c r="GS119" s="19"/>
      <c r="GT119" s="77"/>
      <c r="GU119" s="75"/>
      <c r="GV119" s="75"/>
      <c r="GW119" s="14"/>
      <c r="GX119" s="14"/>
      <c r="GY119" s="14"/>
      <c r="GZ119" s="14"/>
      <c r="HA119" s="19"/>
      <c r="HB119" s="77"/>
      <c r="HC119" s="75"/>
      <c r="HD119" s="75"/>
      <c r="HE119" s="14"/>
      <c r="HF119" s="14"/>
      <c r="HG119" s="14"/>
      <c r="HH119" s="14"/>
      <c r="HI119" s="19"/>
      <c r="HJ119" s="77"/>
      <c r="HK119" s="75"/>
      <c r="HL119" s="75"/>
      <c r="HM119" s="14"/>
      <c r="HN119" s="14"/>
      <c r="HO119" s="14"/>
      <c r="HP119" s="14"/>
      <c r="HQ119" s="19"/>
      <c r="HR119" s="77"/>
      <c r="HS119" s="75"/>
      <c r="HT119" s="75"/>
      <c r="HU119" s="14"/>
      <c r="HV119" s="14"/>
      <c r="HW119" s="14"/>
      <c r="HX119" s="14"/>
      <c r="HY119" s="19"/>
      <c r="HZ119" s="77"/>
      <c r="IA119" s="75"/>
      <c r="IB119" s="75"/>
      <c r="IC119" s="14"/>
      <c r="ID119" s="14"/>
      <c r="IE119" s="14"/>
      <c r="IF119" s="14"/>
      <c r="IG119" s="19"/>
      <c r="IH119" s="77"/>
      <c r="II119" s="75"/>
      <c r="IJ119" s="75"/>
      <c r="IK119" s="14"/>
      <c r="IL119" s="14"/>
      <c r="IM119" s="14"/>
      <c r="IN119" s="14"/>
    </row>
    <row r="120" spans="1:248" s="13" customFormat="1" ht="12.75">
      <c r="A120" s="93">
        <v>24</v>
      </c>
      <c r="B120" s="2" t="s">
        <v>412</v>
      </c>
      <c r="C120" s="35"/>
      <c r="D120" s="35"/>
      <c r="E120" s="36"/>
      <c r="F120" s="36"/>
      <c r="G120" s="81"/>
      <c r="H120" s="80"/>
      <c r="I120" s="47"/>
      <c r="J120" s="77"/>
      <c r="K120" s="75"/>
      <c r="L120" s="75"/>
      <c r="M120" s="14"/>
      <c r="N120" s="14"/>
      <c r="O120" s="15"/>
      <c r="P120" s="14"/>
      <c r="Q120" s="19"/>
      <c r="R120" s="77"/>
      <c r="S120" s="75"/>
      <c r="T120" s="75"/>
      <c r="U120" s="14"/>
      <c r="V120" s="14"/>
      <c r="W120" s="15"/>
      <c r="X120" s="14"/>
      <c r="Y120" s="19"/>
      <c r="Z120" s="77"/>
      <c r="AA120" s="75"/>
      <c r="AB120" s="75"/>
      <c r="AC120" s="14"/>
      <c r="AD120" s="14"/>
      <c r="AE120" s="15"/>
      <c r="AF120" s="14"/>
      <c r="AG120" s="19"/>
      <c r="AH120" s="77"/>
      <c r="AI120" s="75"/>
      <c r="AJ120" s="75"/>
      <c r="AK120" s="14"/>
      <c r="AL120" s="14"/>
      <c r="AM120" s="15"/>
      <c r="AN120" s="14"/>
      <c r="AO120" s="19"/>
      <c r="AP120" s="77"/>
      <c r="AQ120" s="75"/>
      <c r="AR120" s="75"/>
      <c r="AS120" s="14"/>
      <c r="AT120" s="14"/>
      <c r="AU120" s="15"/>
      <c r="AV120" s="14"/>
      <c r="AW120" s="19"/>
      <c r="AX120" s="77"/>
      <c r="AY120" s="75"/>
      <c r="AZ120" s="75"/>
      <c r="BA120" s="14"/>
      <c r="BB120" s="14"/>
      <c r="BC120" s="15"/>
      <c r="BD120" s="14"/>
      <c r="BE120" s="19"/>
      <c r="BF120" s="77"/>
      <c r="BG120" s="75"/>
      <c r="BH120" s="75"/>
      <c r="BI120" s="14"/>
      <c r="BJ120" s="14"/>
      <c r="BK120" s="15"/>
      <c r="BL120" s="14"/>
      <c r="BM120" s="19"/>
      <c r="BN120" s="77"/>
      <c r="BO120" s="75"/>
      <c r="BP120" s="75"/>
      <c r="BQ120" s="14"/>
      <c r="BR120" s="14"/>
      <c r="BS120" s="15"/>
      <c r="BT120" s="14"/>
      <c r="BU120" s="19"/>
      <c r="BV120" s="77"/>
      <c r="BW120" s="75"/>
      <c r="BX120" s="75"/>
      <c r="BY120" s="14"/>
      <c r="BZ120" s="14"/>
      <c r="CA120" s="15"/>
      <c r="CB120" s="14"/>
      <c r="CC120" s="19"/>
      <c r="CD120" s="77"/>
      <c r="CE120" s="75"/>
      <c r="CF120" s="75"/>
      <c r="CG120" s="14"/>
      <c r="CH120" s="14"/>
      <c r="CI120" s="15"/>
      <c r="CJ120" s="14"/>
      <c r="CK120" s="19"/>
      <c r="CL120" s="77"/>
      <c r="CM120" s="75"/>
      <c r="CN120" s="75"/>
      <c r="CO120" s="14"/>
      <c r="CP120" s="14"/>
      <c r="CQ120" s="15"/>
      <c r="CR120" s="14"/>
      <c r="CS120" s="19"/>
      <c r="CT120" s="77"/>
      <c r="CU120" s="75"/>
      <c r="CV120" s="75"/>
      <c r="CW120" s="14"/>
      <c r="CX120" s="14"/>
      <c r="CY120" s="15"/>
      <c r="CZ120" s="14"/>
      <c r="DA120" s="19"/>
      <c r="DB120" s="77"/>
      <c r="DC120" s="75"/>
      <c r="DD120" s="75"/>
      <c r="DE120" s="14"/>
      <c r="DF120" s="14"/>
      <c r="DG120" s="15"/>
      <c r="DH120" s="14"/>
      <c r="DI120" s="19"/>
      <c r="DJ120" s="77"/>
      <c r="DK120" s="75"/>
      <c r="DL120" s="75"/>
      <c r="DM120" s="14"/>
      <c r="DN120" s="14"/>
      <c r="DO120" s="15"/>
      <c r="DP120" s="14"/>
      <c r="DQ120" s="19"/>
      <c r="DR120" s="77"/>
      <c r="DS120" s="75"/>
      <c r="DT120" s="75"/>
      <c r="DU120" s="14"/>
      <c r="DV120" s="14"/>
      <c r="DW120" s="15"/>
      <c r="DX120" s="14"/>
      <c r="DY120" s="19"/>
      <c r="DZ120" s="77"/>
      <c r="EA120" s="75"/>
      <c r="EB120" s="75"/>
      <c r="EC120" s="14"/>
      <c r="ED120" s="14"/>
      <c r="EE120" s="15"/>
      <c r="EF120" s="14"/>
      <c r="EG120" s="19"/>
      <c r="EH120" s="77"/>
      <c r="EI120" s="75"/>
      <c r="EJ120" s="75"/>
      <c r="EK120" s="14"/>
      <c r="EL120" s="14"/>
      <c r="EM120" s="15"/>
      <c r="EN120" s="14"/>
      <c r="EO120" s="19"/>
      <c r="EP120" s="77"/>
      <c r="EQ120" s="75"/>
      <c r="ER120" s="75"/>
      <c r="ES120" s="14"/>
      <c r="ET120" s="14"/>
      <c r="EU120" s="15"/>
      <c r="EV120" s="14"/>
      <c r="EW120" s="19"/>
      <c r="EX120" s="77"/>
      <c r="EY120" s="75"/>
      <c r="EZ120" s="75"/>
      <c r="FA120" s="14"/>
      <c r="FB120" s="14"/>
      <c r="FC120" s="15"/>
      <c r="FD120" s="14"/>
      <c r="FE120" s="19"/>
      <c r="FF120" s="77"/>
      <c r="FG120" s="75"/>
      <c r="FH120" s="75"/>
      <c r="FI120" s="14"/>
      <c r="FJ120" s="14"/>
      <c r="FK120" s="15"/>
      <c r="FL120" s="14"/>
      <c r="FM120" s="19"/>
      <c r="FN120" s="77"/>
      <c r="FO120" s="75"/>
      <c r="FP120" s="75"/>
      <c r="FQ120" s="14"/>
      <c r="FR120" s="14"/>
      <c r="FS120" s="15"/>
      <c r="FT120" s="14"/>
      <c r="FU120" s="19"/>
      <c r="FV120" s="77"/>
      <c r="FW120" s="75"/>
      <c r="FX120" s="75"/>
      <c r="FY120" s="14"/>
      <c r="FZ120" s="14"/>
      <c r="GA120" s="15"/>
      <c r="GB120" s="14"/>
      <c r="GC120" s="19"/>
      <c r="GD120" s="77"/>
      <c r="GE120" s="75"/>
      <c r="GF120" s="75"/>
      <c r="GG120" s="14"/>
      <c r="GH120" s="14"/>
      <c r="GI120" s="15"/>
      <c r="GJ120" s="14"/>
      <c r="GK120" s="19"/>
      <c r="GL120" s="77"/>
      <c r="GM120" s="75"/>
      <c r="GN120" s="75"/>
      <c r="GO120" s="14"/>
      <c r="GP120" s="14"/>
      <c r="GQ120" s="15"/>
      <c r="GR120" s="14"/>
      <c r="GS120" s="19"/>
      <c r="GT120" s="77"/>
      <c r="GU120" s="75"/>
      <c r="GV120" s="75"/>
      <c r="GW120" s="14"/>
      <c r="GX120" s="14"/>
      <c r="GY120" s="15"/>
      <c r="GZ120" s="14"/>
      <c r="HA120" s="19"/>
      <c r="HB120" s="77"/>
      <c r="HC120" s="75"/>
      <c r="HD120" s="75"/>
      <c r="HE120" s="14"/>
      <c r="HF120" s="14"/>
      <c r="HG120" s="15"/>
      <c r="HH120" s="14"/>
      <c r="HI120" s="19"/>
      <c r="HJ120" s="77"/>
      <c r="HK120" s="75"/>
      <c r="HL120" s="75"/>
      <c r="HM120" s="14"/>
      <c r="HN120" s="14"/>
      <c r="HO120" s="15"/>
      <c r="HP120" s="14"/>
      <c r="HQ120" s="19"/>
      <c r="HR120" s="77"/>
      <c r="HS120" s="75"/>
      <c r="HT120" s="75"/>
      <c r="HU120" s="14"/>
      <c r="HV120" s="14"/>
      <c r="HW120" s="15"/>
      <c r="HX120" s="14"/>
      <c r="HY120" s="19"/>
      <c r="HZ120" s="77"/>
      <c r="IA120" s="75"/>
      <c r="IB120" s="75"/>
      <c r="IC120" s="14"/>
      <c r="ID120" s="14"/>
      <c r="IE120" s="15"/>
      <c r="IF120" s="14"/>
      <c r="IG120" s="19"/>
      <c r="IH120" s="77"/>
      <c r="II120" s="75"/>
      <c r="IJ120" s="75"/>
      <c r="IK120" s="14"/>
      <c r="IL120" s="14"/>
      <c r="IM120" s="15"/>
      <c r="IN120" s="14"/>
    </row>
    <row r="121" spans="1:248" s="13" customFormat="1" ht="12.75">
      <c r="A121" s="47">
        <v>1</v>
      </c>
      <c r="B121" s="122" t="s">
        <v>364</v>
      </c>
      <c r="C121" s="35" t="s">
        <v>47</v>
      </c>
      <c r="D121" s="162">
        <f>502/3</f>
        <v>167.33333333333334</v>
      </c>
      <c r="E121" s="36">
        <v>1</v>
      </c>
      <c r="F121" s="36">
        <v>1</v>
      </c>
      <c r="G121" s="160">
        <f>D121*E121*F121</f>
        <v>167.33333333333334</v>
      </c>
      <c r="H121" s="117">
        <v>25751</v>
      </c>
      <c r="I121" s="161" t="s">
        <v>382</v>
      </c>
      <c r="J121" s="77"/>
      <c r="K121" s="75"/>
      <c r="L121" s="75"/>
      <c r="M121" s="14"/>
      <c r="N121" s="14"/>
      <c r="O121" s="15"/>
      <c r="P121" s="14"/>
      <c r="Q121" s="19"/>
      <c r="R121" s="77"/>
      <c r="S121" s="75"/>
      <c r="T121" s="75"/>
      <c r="U121" s="14"/>
      <c r="V121" s="14"/>
      <c r="W121" s="15"/>
      <c r="X121" s="14"/>
      <c r="Y121" s="19"/>
      <c r="Z121" s="77"/>
      <c r="AA121" s="75"/>
      <c r="AB121" s="75"/>
      <c r="AC121" s="14"/>
      <c r="AD121" s="14"/>
      <c r="AE121" s="15"/>
      <c r="AF121" s="14"/>
      <c r="AG121" s="19"/>
      <c r="AH121" s="77"/>
      <c r="AI121" s="75"/>
      <c r="AJ121" s="75"/>
      <c r="AK121" s="14"/>
      <c r="AL121" s="14"/>
      <c r="AM121" s="15"/>
      <c r="AN121" s="14"/>
      <c r="AO121" s="19"/>
      <c r="AP121" s="77"/>
      <c r="AQ121" s="75"/>
      <c r="AR121" s="75"/>
      <c r="AS121" s="14"/>
      <c r="AT121" s="14"/>
      <c r="AU121" s="15"/>
      <c r="AV121" s="14"/>
      <c r="AW121" s="19"/>
      <c r="AX121" s="77"/>
      <c r="AY121" s="75"/>
      <c r="AZ121" s="75"/>
      <c r="BA121" s="14"/>
      <c r="BB121" s="14"/>
      <c r="BC121" s="15"/>
      <c r="BD121" s="14"/>
      <c r="BE121" s="19"/>
      <c r="BF121" s="77"/>
      <c r="BG121" s="75"/>
      <c r="BH121" s="75"/>
      <c r="BI121" s="14"/>
      <c r="BJ121" s="14"/>
      <c r="BK121" s="15"/>
      <c r="BL121" s="14"/>
      <c r="BM121" s="19"/>
      <c r="BN121" s="77"/>
      <c r="BO121" s="75"/>
      <c r="BP121" s="75"/>
      <c r="BQ121" s="14"/>
      <c r="BR121" s="14"/>
      <c r="BS121" s="15"/>
      <c r="BT121" s="14"/>
      <c r="BU121" s="19"/>
      <c r="BV121" s="77"/>
      <c r="BW121" s="75"/>
      <c r="BX121" s="75"/>
      <c r="BY121" s="14"/>
      <c r="BZ121" s="14"/>
      <c r="CA121" s="15"/>
      <c r="CB121" s="14"/>
      <c r="CC121" s="19"/>
      <c r="CD121" s="77"/>
      <c r="CE121" s="75"/>
      <c r="CF121" s="75"/>
      <c r="CG121" s="14"/>
      <c r="CH121" s="14"/>
      <c r="CI121" s="15"/>
      <c r="CJ121" s="14"/>
      <c r="CK121" s="19"/>
      <c r="CL121" s="77"/>
      <c r="CM121" s="75"/>
      <c r="CN121" s="75"/>
      <c r="CO121" s="14"/>
      <c r="CP121" s="14"/>
      <c r="CQ121" s="15"/>
      <c r="CR121" s="14"/>
      <c r="CS121" s="19"/>
      <c r="CT121" s="77"/>
      <c r="CU121" s="75"/>
      <c r="CV121" s="75"/>
      <c r="CW121" s="14"/>
      <c r="CX121" s="14"/>
      <c r="CY121" s="15"/>
      <c r="CZ121" s="14"/>
      <c r="DA121" s="19"/>
      <c r="DB121" s="77"/>
      <c r="DC121" s="75"/>
      <c r="DD121" s="75"/>
      <c r="DE121" s="14"/>
      <c r="DF121" s="14"/>
      <c r="DG121" s="15"/>
      <c r="DH121" s="14"/>
      <c r="DI121" s="19"/>
      <c r="DJ121" s="77"/>
      <c r="DK121" s="75"/>
      <c r="DL121" s="75"/>
      <c r="DM121" s="14"/>
      <c r="DN121" s="14"/>
      <c r="DO121" s="15"/>
      <c r="DP121" s="14"/>
      <c r="DQ121" s="19"/>
      <c r="DR121" s="77"/>
      <c r="DS121" s="75"/>
      <c r="DT121" s="75"/>
      <c r="DU121" s="14"/>
      <c r="DV121" s="14"/>
      <c r="DW121" s="15"/>
      <c r="DX121" s="14"/>
      <c r="DY121" s="19"/>
      <c r="DZ121" s="77"/>
      <c r="EA121" s="75"/>
      <c r="EB121" s="75"/>
      <c r="EC121" s="14"/>
      <c r="ED121" s="14"/>
      <c r="EE121" s="15"/>
      <c r="EF121" s="14"/>
      <c r="EG121" s="19"/>
      <c r="EH121" s="77"/>
      <c r="EI121" s="75"/>
      <c r="EJ121" s="75"/>
      <c r="EK121" s="14"/>
      <c r="EL121" s="14"/>
      <c r="EM121" s="15"/>
      <c r="EN121" s="14"/>
      <c r="EO121" s="19"/>
      <c r="EP121" s="77"/>
      <c r="EQ121" s="75"/>
      <c r="ER121" s="75"/>
      <c r="ES121" s="14"/>
      <c r="ET121" s="14"/>
      <c r="EU121" s="15"/>
      <c r="EV121" s="14"/>
      <c r="EW121" s="19"/>
      <c r="EX121" s="77"/>
      <c r="EY121" s="75"/>
      <c r="EZ121" s="75"/>
      <c r="FA121" s="14"/>
      <c r="FB121" s="14"/>
      <c r="FC121" s="15"/>
      <c r="FD121" s="14"/>
      <c r="FE121" s="19"/>
      <c r="FF121" s="77"/>
      <c r="FG121" s="75"/>
      <c r="FH121" s="75"/>
      <c r="FI121" s="14"/>
      <c r="FJ121" s="14"/>
      <c r="FK121" s="15"/>
      <c r="FL121" s="14"/>
      <c r="FM121" s="19"/>
      <c r="FN121" s="77"/>
      <c r="FO121" s="75"/>
      <c r="FP121" s="75"/>
      <c r="FQ121" s="14"/>
      <c r="FR121" s="14"/>
      <c r="FS121" s="15"/>
      <c r="FT121" s="14"/>
      <c r="FU121" s="19"/>
      <c r="FV121" s="77"/>
      <c r="FW121" s="75"/>
      <c r="FX121" s="75"/>
      <c r="FY121" s="14"/>
      <c r="FZ121" s="14"/>
      <c r="GA121" s="15"/>
      <c r="GB121" s="14"/>
      <c r="GC121" s="19"/>
      <c r="GD121" s="77"/>
      <c r="GE121" s="75"/>
      <c r="GF121" s="75"/>
      <c r="GG121" s="14"/>
      <c r="GH121" s="14"/>
      <c r="GI121" s="15"/>
      <c r="GJ121" s="14"/>
      <c r="GK121" s="19"/>
      <c r="GL121" s="77"/>
      <c r="GM121" s="75"/>
      <c r="GN121" s="75"/>
      <c r="GO121" s="14"/>
      <c r="GP121" s="14"/>
      <c r="GQ121" s="15"/>
      <c r="GR121" s="14"/>
      <c r="GS121" s="19"/>
      <c r="GT121" s="77"/>
      <c r="GU121" s="75"/>
      <c r="GV121" s="75"/>
      <c r="GW121" s="14"/>
      <c r="GX121" s="14"/>
      <c r="GY121" s="15"/>
      <c r="GZ121" s="14"/>
      <c r="HA121" s="19"/>
      <c r="HB121" s="77"/>
      <c r="HC121" s="75"/>
      <c r="HD121" s="75"/>
      <c r="HE121" s="14"/>
      <c r="HF121" s="14"/>
      <c r="HG121" s="15"/>
      <c r="HH121" s="14"/>
      <c r="HI121" s="19"/>
      <c r="HJ121" s="77"/>
      <c r="HK121" s="75"/>
      <c r="HL121" s="75"/>
      <c r="HM121" s="14"/>
      <c r="HN121" s="14"/>
      <c r="HO121" s="15"/>
      <c r="HP121" s="14"/>
      <c r="HQ121" s="19"/>
      <c r="HR121" s="77"/>
      <c r="HS121" s="75"/>
      <c r="HT121" s="75"/>
      <c r="HU121" s="14"/>
      <c r="HV121" s="14"/>
      <c r="HW121" s="15"/>
      <c r="HX121" s="14"/>
      <c r="HY121" s="19"/>
      <c r="HZ121" s="77"/>
      <c r="IA121" s="75"/>
      <c r="IB121" s="75"/>
      <c r="IC121" s="14"/>
      <c r="ID121" s="14"/>
      <c r="IE121" s="15"/>
      <c r="IF121" s="14"/>
      <c r="IG121" s="19"/>
      <c r="IH121" s="77"/>
      <c r="II121" s="75"/>
      <c r="IJ121" s="75"/>
      <c r="IK121" s="14"/>
      <c r="IL121" s="14"/>
      <c r="IM121" s="15"/>
      <c r="IN121" s="14"/>
    </row>
    <row r="122" spans="1:248" s="13" customFormat="1" ht="12.75">
      <c r="A122" s="47">
        <v>2</v>
      </c>
      <c r="B122" s="122" t="s">
        <v>186</v>
      </c>
      <c r="C122" s="35" t="s">
        <v>47</v>
      </c>
      <c r="D122" s="117">
        <v>105</v>
      </c>
      <c r="E122" s="36">
        <v>1</v>
      </c>
      <c r="F122" s="36">
        <v>1</v>
      </c>
      <c r="G122" s="160">
        <f aca="true" t="shared" si="5" ref="G122:G142">D122*E122*F122</f>
        <v>105</v>
      </c>
      <c r="H122" s="117">
        <v>22637</v>
      </c>
      <c r="I122" s="117" t="s">
        <v>383</v>
      </c>
      <c r="J122" s="77"/>
      <c r="K122" s="75"/>
      <c r="L122" s="75"/>
      <c r="M122" s="14"/>
      <c r="N122" s="14"/>
      <c r="O122" s="15"/>
      <c r="P122" s="14"/>
      <c r="Q122" s="19"/>
      <c r="R122" s="77"/>
      <c r="S122" s="75"/>
      <c r="T122" s="75"/>
      <c r="U122" s="14"/>
      <c r="V122" s="14"/>
      <c r="W122" s="15"/>
      <c r="X122" s="14"/>
      <c r="Y122" s="19"/>
      <c r="Z122" s="77"/>
      <c r="AA122" s="75"/>
      <c r="AB122" s="75"/>
      <c r="AC122" s="14"/>
      <c r="AD122" s="14"/>
      <c r="AE122" s="15"/>
      <c r="AF122" s="14"/>
      <c r="AG122" s="19"/>
      <c r="AH122" s="77"/>
      <c r="AI122" s="75"/>
      <c r="AJ122" s="75"/>
      <c r="AK122" s="14"/>
      <c r="AL122" s="14"/>
      <c r="AM122" s="15"/>
      <c r="AN122" s="14"/>
      <c r="AO122" s="19"/>
      <c r="AP122" s="77"/>
      <c r="AQ122" s="75"/>
      <c r="AR122" s="75"/>
      <c r="AS122" s="14"/>
      <c r="AT122" s="14"/>
      <c r="AU122" s="15"/>
      <c r="AV122" s="14"/>
      <c r="AW122" s="19"/>
      <c r="AX122" s="77"/>
      <c r="AY122" s="75"/>
      <c r="AZ122" s="75"/>
      <c r="BA122" s="14"/>
      <c r="BB122" s="14"/>
      <c r="BC122" s="15"/>
      <c r="BD122" s="14"/>
      <c r="BE122" s="19"/>
      <c r="BF122" s="77"/>
      <c r="BG122" s="75"/>
      <c r="BH122" s="75"/>
      <c r="BI122" s="14"/>
      <c r="BJ122" s="14"/>
      <c r="BK122" s="15"/>
      <c r="BL122" s="14"/>
      <c r="BM122" s="19"/>
      <c r="BN122" s="77"/>
      <c r="BO122" s="75"/>
      <c r="BP122" s="75"/>
      <c r="BQ122" s="14"/>
      <c r="BR122" s="14"/>
      <c r="BS122" s="15"/>
      <c r="BT122" s="14"/>
      <c r="BU122" s="19"/>
      <c r="BV122" s="77"/>
      <c r="BW122" s="75"/>
      <c r="BX122" s="75"/>
      <c r="BY122" s="14"/>
      <c r="BZ122" s="14"/>
      <c r="CA122" s="15"/>
      <c r="CB122" s="14"/>
      <c r="CC122" s="19"/>
      <c r="CD122" s="77"/>
      <c r="CE122" s="75"/>
      <c r="CF122" s="75"/>
      <c r="CG122" s="14"/>
      <c r="CH122" s="14"/>
      <c r="CI122" s="15"/>
      <c r="CJ122" s="14"/>
      <c r="CK122" s="19"/>
      <c r="CL122" s="77"/>
      <c r="CM122" s="75"/>
      <c r="CN122" s="75"/>
      <c r="CO122" s="14"/>
      <c r="CP122" s="14"/>
      <c r="CQ122" s="15"/>
      <c r="CR122" s="14"/>
      <c r="CS122" s="19"/>
      <c r="CT122" s="77"/>
      <c r="CU122" s="75"/>
      <c r="CV122" s="75"/>
      <c r="CW122" s="14"/>
      <c r="CX122" s="14"/>
      <c r="CY122" s="15"/>
      <c r="CZ122" s="14"/>
      <c r="DA122" s="19"/>
      <c r="DB122" s="77"/>
      <c r="DC122" s="75"/>
      <c r="DD122" s="75"/>
      <c r="DE122" s="14"/>
      <c r="DF122" s="14"/>
      <c r="DG122" s="15"/>
      <c r="DH122" s="14"/>
      <c r="DI122" s="19"/>
      <c r="DJ122" s="77"/>
      <c r="DK122" s="75"/>
      <c r="DL122" s="75"/>
      <c r="DM122" s="14"/>
      <c r="DN122" s="14"/>
      <c r="DO122" s="15"/>
      <c r="DP122" s="14"/>
      <c r="DQ122" s="19"/>
      <c r="DR122" s="77"/>
      <c r="DS122" s="75"/>
      <c r="DT122" s="75"/>
      <c r="DU122" s="14"/>
      <c r="DV122" s="14"/>
      <c r="DW122" s="15"/>
      <c r="DX122" s="14"/>
      <c r="DY122" s="19"/>
      <c r="DZ122" s="77"/>
      <c r="EA122" s="75"/>
      <c r="EB122" s="75"/>
      <c r="EC122" s="14"/>
      <c r="ED122" s="14"/>
      <c r="EE122" s="15"/>
      <c r="EF122" s="14"/>
      <c r="EG122" s="19"/>
      <c r="EH122" s="77"/>
      <c r="EI122" s="75"/>
      <c r="EJ122" s="75"/>
      <c r="EK122" s="14"/>
      <c r="EL122" s="14"/>
      <c r="EM122" s="15"/>
      <c r="EN122" s="14"/>
      <c r="EO122" s="19"/>
      <c r="EP122" s="77"/>
      <c r="EQ122" s="75"/>
      <c r="ER122" s="75"/>
      <c r="ES122" s="14"/>
      <c r="ET122" s="14"/>
      <c r="EU122" s="15"/>
      <c r="EV122" s="14"/>
      <c r="EW122" s="19"/>
      <c r="EX122" s="77"/>
      <c r="EY122" s="75"/>
      <c r="EZ122" s="75"/>
      <c r="FA122" s="14"/>
      <c r="FB122" s="14"/>
      <c r="FC122" s="15"/>
      <c r="FD122" s="14"/>
      <c r="FE122" s="19"/>
      <c r="FF122" s="77"/>
      <c r="FG122" s="75"/>
      <c r="FH122" s="75"/>
      <c r="FI122" s="14"/>
      <c r="FJ122" s="14"/>
      <c r="FK122" s="15"/>
      <c r="FL122" s="14"/>
      <c r="FM122" s="19"/>
      <c r="FN122" s="77"/>
      <c r="FO122" s="75"/>
      <c r="FP122" s="75"/>
      <c r="FQ122" s="14"/>
      <c r="FR122" s="14"/>
      <c r="FS122" s="15"/>
      <c r="FT122" s="14"/>
      <c r="FU122" s="19"/>
      <c r="FV122" s="77"/>
      <c r="FW122" s="75"/>
      <c r="FX122" s="75"/>
      <c r="FY122" s="14"/>
      <c r="FZ122" s="14"/>
      <c r="GA122" s="15"/>
      <c r="GB122" s="14"/>
      <c r="GC122" s="19"/>
      <c r="GD122" s="77"/>
      <c r="GE122" s="75"/>
      <c r="GF122" s="75"/>
      <c r="GG122" s="14"/>
      <c r="GH122" s="14"/>
      <c r="GI122" s="15"/>
      <c r="GJ122" s="14"/>
      <c r="GK122" s="19"/>
      <c r="GL122" s="77"/>
      <c r="GM122" s="75"/>
      <c r="GN122" s="75"/>
      <c r="GO122" s="14"/>
      <c r="GP122" s="14"/>
      <c r="GQ122" s="15"/>
      <c r="GR122" s="14"/>
      <c r="GS122" s="19"/>
      <c r="GT122" s="77"/>
      <c r="GU122" s="75"/>
      <c r="GV122" s="75"/>
      <c r="GW122" s="14"/>
      <c r="GX122" s="14"/>
      <c r="GY122" s="15"/>
      <c r="GZ122" s="14"/>
      <c r="HA122" s="19"/>
      <c r="HB122" s="77"/>
      <c r="HC122" s="75"/>
      <c r="HD122" s="75"/>
      <c r="HE122" s="14"/>
      <c r="HF122" s="14"/>
      <c r="HG122" s="15"/>
      <c r="HH122" s="14"/>
      <c r="HI122" s="19"/>
      <c r="HJ122" s="77"/>
      <c r="HK122" s="75"/>
      <c r="HL122" s="75"/>
      <c r="HM122" s="14"/>
      <c r="HN122" s="14"/>
      <c r="HO122" s="15"/>
      <c r="HP122" s="14"/>
      <c r="HQ122" s="19"/>
      <c r="HR122" s="77"/>
      <c r="HS122" s="75"/>
      <c r="HT122" s="75"/>
      <c r="HU122" s="14"/>
      <c r="HV122" s="14"/>
      <c r="HW122" s="15"/>
      <c r="HX122" s="14"/>
      <c r="HY122" s="19"/>
      <c r="HZ122" s="77"/>
      <c r="IA122" s="75"/>
      <c r="IB122" s="75"/>
      <c r="IC122" s="14"/>
      <c r="ID122" s="14"/>
      <c r="IE122" s="15"/>
      <c r="IF122" s="14"/>
      <c r="IG122" s="19"/>
      <c r="IH122" s="77"/>
      <c r="II122" s="75"/>
      <c r="IJ122" s="75"/>
      <c r="IK122" s="14"/>
      <c r="IL122" s="14"/>
      <c r="IM122" s="15"/>
      <c r="IN122" s="14"/>
    </row>
    <row r="123" spans="1:248" s="13" customFormat="1" ht="12.75">
      <c r="A123" s="47">
        <v>3</v>
      </c>
      <c r="B123" s="122" t="s">
        <v>365</v>
      </c>
      <c r="C123" s="35" t="s">
        <v>47</v>
      </c>
      <c r="D123" s="117">
        <v>689</v>
      </c>
      <c r="E123" s="36">
        <v>1</v>
      </c>
      <c r="F123" s="36">
        <v>1</v>
      </c>
      <c r="G123" s="160">
        <f t="shared" si="5"/>
        <v>689</v>
      </c>
      <c r="H123" s="117">
        <v>71968</v>
      </c>
      <c r="I123" s="117" t="s">
        <v>384</v>
      </c>
      <c r="J123" s="77"/>
      <c r="K123" s="75"/>
      <c r="L123" s="75"/>
      <c r="M123" s="14"/>
      <c r="N123" s="14"/>
      <c r="O123" s="15"/>
      <c r="P123" s="14"/>
      <c r="Q123" s="19"/>
      <c r="R123" s="77"/>
      <c r="S123" s="75"/>
      <c r="T123" s="75"/>
      <c r="U123" s="14"/>
      <c r="V123" s="14"/>
      <c r="W123" s="15"/>
      <c r="X123" s="14"/>
      <c r="Y123" s="19"/>
      <c r="Z123" s="77"/>
      <c r="AA123" s="75"/>
      <c r="AB123" s="75"/>
      <c r="AC123" s="14"/>
      <c r="AD123" s="14"/>
      <c r="AE123" s="15"/>
      <c r="AF123" s="14"/>
      <c r="AG123" s="19"/>
      <c r="AH123" s="77"/>
      <c r="AI123" s="75"/>
      <c r="AJ123" s="75"/>
      <c r="AK123" s="14"/>
      <c r="AL123" s="14"/>
      <c r="AM123" s="15"/>
      <c r="AN123" s="14"/>
      <c r="AO123" s="19"/>
      <c r="AP123" s="77"/>
      <c r="AQ123" s="75"/>
      <c r="AR123" s="75"/>
      <c r="AS123" s="14"/>
      <c r="AT123" s="14"/>
      <c r="AU123" s="15"/>
      <c r="AV123" s="14"/>
      <c r="AW123" s="19"/>
      <c r="AX123" s="77"/>
      <c r="AY123" s="75"/>
      <c r="AZ123" s="75"/>
      <c r="BA123" s="14"/>
      <c r="BB123" s="14"/>
      <c r="BC123" s="15"/>
      <c r="BD123" s="14"/>
      <c r="BE123" s="19"/>
      <c r="BF123" s="77"/>
      <c r="BG123" s="75"/>
      <c r="BH123" s="75"/>
      <c r="BI123" s="14"/>
      <c r="BJ123" s="14"/>
      <c r="BK123" s="15"/>
      <c r="BL123" s="14"/>
      <c r="BM123" s="19"/>
      <c r="BN123" s="77"/>
      <c r="BO123" s="75"/>
      <c r="BP123" s="75"/>
      <c r="BQ123" s="14"/>
      <c r="BR123" s="14"/>
      <c r="BS123" s="15"/>
      <c r="BT123" s="14"/>
      <c r="BU123" s="19"/>
      <c r="BV123" s="77"/>
      <c r="BW123" s="75"/>
      <c r="BX123" s="75"/>
      <c r="BY123" s="14"/>
      <c r="BZ123" s="14"/>
      <c r="CA123" s="15"/>
      <c r="CB123" s="14"/>
      <c r="CC123" s="19"/>
      <c r="CD123" s="77"/>
      <c r="CE123" s="75"/>
      <c r="CF123" s="75"/>
      <c r="CG123" s="14"/>
      <c r="CH123" s="14"/>
      <c r="CI123" s="15"/>
      <c r="CJ123" s="14"/>
      <c r="CK123" s="19"/>
      <c r="CL123" s="77"/>
      <c r="CM123" s="75"/>
      <c r="CN123" s="75"/>
      <c r="CO123" s="14"/>
      <c r="CP123" s="14"/>
      <c r="CQ123" s="15"/>
      <c r="CR123" s="14"/>
      <c r="CS123" s="19"/>
      <c r="CT123" s="77"/>
      <c r="CU123" s="75"/>
      <c r="CV123" s="75"/>
      <c r="CW123" s="14"/>
      <c r="CX123" s="14"/>
      <c r="CY123" s="15"/>
      <c r="CZ123" s="14"/>
      <c r="DA123" s="19"/>
      <c r="DB123" s="77"/>
      <c r="DC123" s="75"/>
      <c r="DD123" s="75"/>
      <c r="DE123" s="14"/>
      <c r="DF123" s="14"/>
      <c r="DG123" s="15"/>
      <c r="DH123" s="14"/>
      <c r="DI123" s="19"/>
      <c r="DJ123" s="77"/>
      <c r="DK123" s="75"/>
      <c r="DL123" s="75"/>
      <c r="DM123" s="14"/>
      <c r="DN123" s="14"/>
      <c r="DO123" s="15"/>
      <c r="DP123" s="14"/>
      <c r="DQ123" s="19"/>
      <c r="DR123" s="77"/>
      <c r="DS123" s="75"/>
      <c r="DT123" s="75"/>
      <c r="DU123" s="14"/>
      <c r="DV123" s="14"/>
      <c r="DW123" s="15"/>
      <c r="DX123" s="14"/>
      <c r="DY123" s="19"/>
      <c r="DZ123" s="77"/>
      <c r="EA123" s="75"/>
      <c r="EB123" s="75"/>
      <c r="EC123" s="14"/>
      <c r="ED123" s="14"/>
      <c r="EE123" s="15"/>
      <c r="EF123" s="14"/>
      <c r="EG123" s="19"/>
      <c r="EH123" s="77"/>
      <c r="EI123" s="75"/>
      <c r="EJ123" s="75"/>
      <c r="EK123" s="14"/>
      <c r="EL123" s="14"/>
      <c r="EM123" s="15"/>
      <c r="EN123" s="14"/>
      <c r="EO123" s="19"/>
      <c r="EP123" s="77"/>
      <c r="EQ123" s="75"/>
      <c r="ER123" s="75"/>
      <c r="ES123" s="14"/>
      <c r="ET123" s="14"/>
      <c r="EU123" s="15"/>
      <c r="EV123" s="14"/>
      <c r="EW123" s="19"/>
      <c r="EX123" s="77"/>
      <c r="EY123" s="75"/>
      <c r="EZ123" s="75"/>
      <c r="FA123" s="14"/>
      <c r="FB123" s="14"/>
      <c r="FC123" s="15"/>
      <c r="FD123" s="14"/>
      <c r="FE123" s="19"/>
      <c r="FF123" s="77"/>
      <c r="FG123" s="75"/>
      <c r="FH123" s="75"/>
      <c r="FI123" s="14"/>
      <c r="FJ123" s="14"/>
      <c r="FK123" s="15"/>
      <c r="FL123" s="14"/>
      <c r="FM123" s="19"/>
      <c r="FN123" s="77"/>
      <c r="FO123" s="75"/>
      <c r="FP123" s="75"/>
      <c r="FQ123" s="14"/>
      <c r="FR123" s="14"/>
      <c r="FS123" s="15"/>
      <c r="FT123" s="14"/>
      <c r="FU123" s="19"/>
      <c r="FV123" s="77"/>
      <c r="FW123" s="75"/>
      <c r="FX123" s="75"/>
      <c r="FY123" s="14"/>
      <c r="FZ123" s="14"/>
      <c r="GA123" s="15"/>
      <c r="GB123" s="14"/>
      <c r="GC123" s="19"/>
      <c r="GD123" s="77"/>
      <c r="GE123" s="75"/>
      <c r="GF123" s="75"/>
      <c r="GG123" s="14"/>
      <c r="GH123" s="14"/>
      <c r="GI123" s="15"/>
      <c r="GJ123" s="14"/>
      <c r="GK123" s="19"/>
      <c r="GL123" s="77"/>
      <c r="GM123" s="75"/>
      <c r="GN123" s="75"/>
      <c r="GO123" s="14"/>
      <c r="GP123" s="14"/>
      <c r="GQ123" s="15"/>
      <c r="GR123" s="14"/>
      <c r="GS123" s="19"/>
      <c r="GT123" s="77"/>
      <c r="GU123" s="75"/>
      <c r="GV123" s="75"/>
      <c r="GW123" s="14"/>
      <c r="GX123" s="14"/>
      <c r="GY123" s="15"/>
      <c r="GZ123" s="14"/>
      <c r="HA123" s="19"/>
      <c r="HB123" s="77"/>
      <c r="HC123" s="75"/>
      <c r="HD123" s="75"/>
      <c r="HE123" s="14"/>
      <c r="HF123" s="14"/>
      <c r="HG123" s="15"/>
      <c r="HH123" s="14"/>
      <c r="HI123" s="19"/>
      <c r="HJ123" s="77"/>
      <c r="HK123" s="75"/>
      <c r="HL123" s="75"/>
      <c r="HM123" s="14"/>
      <c r="HN123" s="14"/>
      <c r="HO123" s="15"/>
      <c r="HP123" s="14"/>
      <c r="HQ123" s="19"/>
      <c r="HR123" s="77"/>
      <c r="HS123" s="75"/>
      <c r="HT123" s="75"/>
      <c r="HU123" s="14"/>
      <c r="HV123" s="14"/>
      <c r="HW123" s="15"/>
      <c r="HX123" s="14"/>
      <c r="HY123" s="19"/>
      <c r="HZ123" s="77"/>
      <c r="IA123" s="75"/>
      <c r="IB123" s="75"/>
      <c r="IC123" s="14"/>
      <c r="ID123" s="14"/>
      <c r="IE123" s="15"/>
      <c r="IF123" s="14"/>
      <c r="IG123" s="19"/>
      <c r="IH123" s="77"/>
      <c r="II123" s="75"/>
      <c r="IJ123" s="75"/>
      <c r="IK123" s="14"/>
      <c r="IL123" s="14"/>
      <c r="IM123" s="15"/>
      <c r="IN123" s="14"/>
    </row>
    <row r="124" spans="1:248" s="13" customFormat="1" ht="12.75">
      <c r="A124" s="47">
        <v>4</v>
      </c>
      <c r="B124" s="122" t="s">
        <v>366</v>
      </c>
      <c r="C124" s="35" t="s">
        <v>47</v>
      </c>
      <c r="D124" s="117">
        <v>46</v>
      </c>
      <c r="E124" s="36">
        <v>1</v>
      </c>
      <c r="F124" s="36">
        <v>1</v>
      </c>
      <c r="G124" s="160">
        <f t="shared" si="5"/>
        <v>46</v>
      </c>
      <c r="H124" s="117">
        <v>1695</v>
      </c>
      <c r="I124" s="117" t="s">
        <v>385</v>
      </c>
      <c r="J124" s="77"/>
      <c r="K124" s="75"/>
      <c r="L124" s="75"/>
      <c r="M124" s="14"/>
      <c r="N124" s="14"/>
      <c r="O124" s="15"/>
      <c r="P124" s="14"/>
      <c r="Q124" s="19"/>
      <c r="R124" s="77"/>
      <c r="S124" s="75"/>
      <c r="T124" s="75"/>
      <c r="U124" s="14"/>
      <c r="V124" s="14"/>
      <c r="W124" s="15"/>
      <c r="X124" s="14"/>
      <c r="Y124" s="19"/>
      <c r="Z124" s="77"/>
      <c r="AA124" s="75"/>
      <c r="AB124" s="75"/>
      <c r="AC124" s="14"/>
      <c r="AD124" s="14"/>
      <c r="AE124" s="15"/>
      <c r="AF124" s="14"/>
      <c r="AG124" s="19"/>
      <c r="AH124" s="77"/>
      <c r="AI124" s="75"/>
      <c r="AJ124" s="75"/>
      <c r="AK124" s="14"/>
      <c r="AL124" s="14"/>
      <c r="AM124" s="15"/>
      <c r="AN124" s="14"/>
      <c r="AO124" s="19"/>
      <c r="AP124" s="77"/>
      <c r="AQ124" s="75"/>
      <c r="AR124" s="75"/>
      <c r="AS124" s="14"/>
      <c r="AT124" s="14"/>
      <c r="AU124" s="15"/>
      <c r="AV124" s="14"/>
      <c r="AW124" s="19"/>
      <c r="AX124" s="77"/>
      <c r="AY124" s="75"/>
      <c r="AZ124" s="75"/>
      <c r="BA124" s="14"/>
      <c r="BB124" s="14"/>
      <c r="BC124" s="15"/>
      <c r="BD124" s="14"/>
      <c r="BE124" s="19"/>
      <c r="BF124" s="77"/>
      <c r="BG124" s="75"/>
      <c r="BH124" s="75"/>
      <c r="BI124" s="14"/>
      <c r="BJ124" s="14"/>
      <c r="BK124" s="15"/>
      <c r="BL124" s="14"/>
      <c r="BM124" s="19"/>
      <c r="BN124" s="77"/>
      <c r="BO124" s="75"/>
      <c r="BP124" s="75"/>
      <c r="BQ124" s="14"/>
      <c r="BR124" s="14"/>
      <c r="BS124" s="15"/>
      <c r="BT124" s="14"/>
      <c r="BU124" s="19"/>
      <c r="BV124" s="77"/>
      <c r="BW124" s="75"/>
      <c r="BX124" s="75"/>
      <c r="BY124" s="14"/>
      <c r="BZ124" s="14"/>
      <c r="CA124" s="15"/>
      <c r="CB124" s="14"/>
      <c r="CC124" s="19"/>
      <c r="CD124" s="77"/>
      <c r="CE124" s="75"/>
      <c r="CF124" s="75"/>
      <c r="CG124" s="14"/>
      <c r="CH124" s="14"/>
      <c r="CI124" s="15"/>
      <c r="CJ124" s="14"/>
      <c r="CK124" s="19"/>
      <c r="CL124" s="77"/>
      <c r="CM124" s="75"/>
      <c r="CN124" s="75"/>
      <c r="CO124" s="14"/>
      <c r="CP124" s="14"/>
      <c r="CQ124" s="15"/>
      <c r="CR124" s="14"/>
      <c r="CS124" s="19"/>
      <c r="CT124" s="77"/>
      <c r="CU124" s="75"/>
      <c r="CV124" s="75"/>
      <c r="CW124" s="14"/>
      <c r="CX124" s="14"/>
      <c r="CY124" s="15"/>
      <c r="CZ124" s="14"/>
      <c r="DA124" s="19"/>
      <c r="DB124" s="77"/>
      <c r="DC124" s="75"/>
      <c r="DD124" s="75"/>
      <c r="DE124" s="14"/>
      <c r="DF124" s="14"/>
      <c r="DG124" s="15"/>
      <c r="DH124" s="14"/>
      <c r="DI124" s="19"/>
      <c r="DJ124" s="77"/>
      <c r="DK124" s="75"/>
      <c r="DL124" s="75"/>
      <c r="DM124" s="14"/>
      <c r="DN124" s="14"/>
      <c r="DO124" s="15"/>
      <c r="DP124" s="14"/>
      <c r="DQ124" s="19"/>
      <c r="DR124" s="77"/>
      <c r="DS124" s="75"/>
      <c r="DT124" s="75"/>
      <c r="DU124" s="14"/>
      <c r="DV124" s="14"/>
      <c r="DW124" s="15"/>
      <c r="DX124" s="14"/>
      <c r="DY124" s="19"/>
      <c r="DZ124" s="77"/>
      <c r="EA124" s="75"/>
      <c r="EB124" s="75"/>
      <c r="EC124" s="14"/>
      <c r="ED124" s="14"/>
      <c r="EE124" s="15"/>
      <c r="EF124" s="14"/>
      <c r="EG124" s="19"/>
      <c r="EH124" s="77"/>
      <c r="EI124" s="75"/>
      <c r="EJ124" s="75"/>
      <c r="EK124" s="14"/>
      <c r="EL124" s="14"/>
      <c r="EM124" s="15"/>
      <c r="EN124" s="14"/>
      <c r="EO124" s="19"/>
      <c r="EP124" s="77"/>
      <c r="EQ124" s="75"/>
      <c r="ER124" s="75"/>
      <c r="ES124" s="14"/>
      <c r="ET124" s="14"/>
      <c r="EU124" s="15"/>
      <c r="EV124" s="14"/>
      <c r="EW124" s="19"/>
      <c r="EX124" s="77"/>
      <c r="EY124" s="75"/>
      <c r="EZ124" s="75"/>
      <c r="FA124" s="14"/>
      <c r="FB124" s="14"/>
      <c r="FC124" s="15"/>
      <c r="FD124" s="14"/>
      <c r="FE124" s="19"/>
      <c r="FF124" s="77"/>
      <c r="FG124" s="75"/>
      <c r="FH124" s="75"/>
      <c r="FI124" s="14"/>
      <c r="FJ124" s="14"/>
      <c r="FK124" s="15"/>
      <c r="FL124" s="14"/>
      <c r="FM124" s="19"/>
      <c r="FN124" s="77"/>
      <c r="FO124" s="75"/>
      <c r="FP124" s="75"/>
      <c r="FQ124" s="14"/>
      <c r="FR124" s="14"/>
      <c r="FS124" s="15"/>
      <c r="FT124" s="14"/>
      <c r="FU124" s="19"/>
      <c r="FV124" s="77"/>
      <c r="FW124" s="75"/>
      <c r="FX124" s="75"/>
      <c r="FY124" s="14"/>
      <c r="FZ124" s="14"/>
      <c r="GA124" s="15"/>
      <c r="GB124" s="14"/>
      <c r="GC124" s="19"/>
      <c r="GD124" s="77"/>
      <c r="GE124" s="75"/>
      <c r="GF124" s="75"/>
      <c r="GG124" s="14"/>
      <c r="GH124" s="14"/>
      <c r="GI124" s="15"/>
      <c r="GJ124" s="14"/>
      <c r="GK124" s="19"/>
      <c r="GL124" s="77"/>
      <c r="GM124" s="75"/>
      <c r="GN124" s="75"/>
      <c r="GO124" s="14"/>
      <c r="GP124" s="14"/>
      <c r="GQ124" s="15"/>
      <c r="GR124" s="14"/>
      <c r="GS124" s="19"/>
      <c r="GT124" s="77"/>
      <c r="GU124" s="75"/>
      <c r="GV124" s="75"/>
      <c r="GW124" s="14"/>
      <c r="GX124" s="14"/>
      <c r="GY124" s="15"/>
      <c r="GZ124" s="14"/>
      <c r="HA124" s="19"/>
      <c r="HB124" s="77"/>
      <c r="HC124" s="75"/>
      <c r="HD124" s="75"/>
      <c r="HE124" s="14"/>
      <c r="HF124" s="14"/>
      <c r="HG124" s="15"/>
      <c r="HH124" s="14"/>
      <c r="HI124" s="19"/>
      <c r="HJ124" s="77"/>
      <c r="HK124" s="75"/>
      <c r="HL124" s="75"/>
      <c r="HM124" s="14"/>
      <c r="HN124" s="14"/>
      <c r="HO124" s="15"/>
      <c r="HP124" s="14"/>
      <c r="HQ124" s="19"/>
      <c r="HR124" s="77"/>
      <c r="HS124" s="75"/>
      <c r="HT124" s="75"/>
      <c r="HU124" s="14"/>
      <c r="HV124" s="14"/>
      <c r="HW124" s="15"/>
      <c r="HX124" s="14"/>
      <c r="HY124" s="19"/>
      <c r="HZ124" s="77"/>
      <c r="IA124" s="75"/>
      <c r="IB124" s="75"/>
      <c r="IC124" s="14"/>
      <c r="ID124" s="14"/>
      <c r="IE124" s="15"/>
      <c r="IF124" s="14"/>
      <c r="IG124" s="19"/>
      <c r="IH124" s="77"/>
      <c r="II124" s="75"/>
      <c r="IJ124" s="75"/>
      <c r="IK124" s="14"/>
      <c r="IL124" s="14"/>
      <c r="IM124" s="15"/>
      <c r="IN124" s="14"/>
    </row>
    <row r="125" spans="1:248" s="13" customFormat="1" ht="12.75">
      <c r="A125" s="47">
        <v>5</v>
      </c>
      <c r="B125" s="122" t="s">
        <v>367</v>
      </c>
      <c r="C125" s="35" t="s">
        <v>47</v>
      </c>
      <c r="D125" s="117">
        <v>52</v>
      </c>
      <c r="E125" s="36">
        <v>1</v>
      </c>
      <c r="F125" s="36">
        <v>1</v>
      </c>
      <c r="G125" s="160">
        <f t="shared" si="5"/>
        <v>52</v>
      </c>
      <c r="H125" s="117">
        <v>2096</v>
      </c>
      <c r="I125" s="117" t="s">
        <v>386</v>
      </c>
      <c r="J125" s="77"/>
      <c r="K125" s="75"/>
      <c r="L125" s="75"/>
      <c r="M125" s="14"/>
      <c r="N125" s="14"/>
      <c r="O125" s="15"/>
      <c r="P125" s="14"/>
      <c r="Q125" s="19"/>
      <c r="R125" s="77"/>
      <c r="S125" s="75"/>
      <c r="T125" s="75"/>
      <c r="U125" s="14"/>
      <c r="V125" s="14"/>
      <c r="W125" s="15"/>
      <c r="X125" s="14"/>
      <c r="Y125" s="19"/>
      <c r="Z125" s="77"/>
      <c r="AA125" s="75"/>
      <c r="AB125" s="75"/>
      <c r="AC125" s="14"/>
      <c r="AD125" s="14"/>
      <c r="AE125" s="15"/>
      <c r="AF125" s="14"/>
      <c r="AG125" s="19"/>
      <c r="AH125" s="77"/>
      <c r="AI125" s="75"/>
      <c r="AJ125" s="75"/>
      <c r="AK125" s="14"/>
      <c r="AL125" s="14"/>
      <c r="AM125" s="15"/>
      <c r="AN125" s="14"/>
      <c r="AO125" s="19"/>
      <c r="AP125" s="77"/>
      <c r="AQ125" s="75"/>
      <c r="AR125" s="75"/>
      <c r="AS125" s="14"/>
      <c r="AT125" s="14"/>
      <c r="AU125" s="15"/>
      <c r="AV125" s="14"/>
      <c r="AW125" s="19"/>
      <c r="AX125" s="77"/>
      <c r="AY125" s="75"/>
      <c r="AZ125" s="75"/>
      <c r="BA125" s="14"/>
      <c r="BB125" s="14"/>
      <c r="BC125" s="15"/>
      <c r="BD125" s="14"/>
      <c r="BE125" s="19"/>
      <c r="BF125" s="77"/>
      <c r="BG125" s="75"/>
      <c r="BH125" s="75"/>
      <c r="BI125" s="14"/>
      <c r="BJ125" s="14"/>
      <c r="BK125" s="15"/>
      <c r="BL125" s="14"/>
      <c r="BM125" s="19"/>
      <c r="BN125" s="77"/>
      <c r="BO125" s="75"/>
      <c r="BP125" s="75"/>
      <c r="BQ125" s="14"/>
      <c r="BR125" s="14"/>
      <c r="BS125" s="15"/>
      <c r="BT125" s="14"/>
      <c r="BU125" s="19"/>
      <c r="BV125" s="77"/>
      <c r="BW125" s="75"/>
      <c r="BX125" s="75"/>
      <c r="BY125" s="14"/>
      <c r="BZ125" s="14"/>
      <c r="CA125" s="15"/>
      <c r="CB125" s="14"/>
      <c r="CC125" s="19"/>
      <c r="CD125" s="77"/>
      <c r="CE125" s="75"/>
      <c r="CF125" s="75"/>
      <c r="CG125" s="14"/>
      <c r="CH125" s="14"/>
      <c r="CI125" s="15"/>
      <c r="CJ125" s="14"/>
      <c r="CK125" s="19"/>
      <c r="CL125" s="77"/>
      <c r="CM125" s="75"/>
      <c r="CN125" s="75"/>
      <c r="CO125" s="14"/>
      <c r="CP125" s="14"/>
      <c r="CQ125" s="15"/>
      <c r="CR125" s="14"/>
      <c r="CS125" s="19"/>
      <c r="CT125" s="77"/>
      <c r="CU125" s="75"/>
      <c r="CV125" s="75"/>
      <c r="CW125" s="14"/>
      <c r="CX125" s="14"/>
      <c r="CY125" s="15"/>
      <c r="CZ125" s="14"/>
      <c r="DA125" s="19"/>
      <c r="DB125" s="77"/>
      <c r="DC125" s="75"/>
      <c r="DD125" s="75"/>
      <c r="DE125" s="14"/>
      <c r="DF125" s="14"/>
      <c r="DG125" s="15"/>
      <c r="DH125" s="14"/>
      <c r="DI125" s="19"/>
      <c r="DJ125" s="77"/>
      <c r="DK125" s="75"/>
      <c r="DL125" s="75"/>
      <c r="DM125" s="14"/>
      <c r="DN125" s="14"/>
      <c r="DO125" s="15"/>
      <c r="DP125" s="14"/>
      <c r="DQ125" s="19"/>
      <c r="DR125" s="77"/>
      <c r="DS125" s="75"/>
      <c r="DT125" s="75"/>
      <c r="DU125" s="14"/>
      <c r="DV125" s="14"/>
      <c r="DW125" s="15"/>
      <c r="DX125" s="14"/>
      <c r="DY125" s="19"/>
      <c r="DZ125" s="77"/>
      <c r="EA125" s="75"/>
      <c r="EB125" s="75"/>
      <c r="EC125" s="14"/>
      <c r="ED125" s="14"/>
      <c r="EE125" s="15"/>
      <c r="EF125" s="14"/>
      <c r="EG125" s="19"/>
      <c r="EH125" s="77"/>
      <c r="EI125" s="75"/>
      <c r="EJ125" s="75"/>
      <c r="EK125" s="14"/>
      <c r="EL125" s="14"/>
      <c r="EM125" s="15"/>
      <c r="EN125" s="14"/>
      <c r="EO125" s="19"/>
      <c r="EP125" s="77"/>
      <c r="EQ125" s="75"/>
      <c r="ER125" s="75"/>
      <c r="ES125" s="14"/>
      <c r="ET125" s="14"/>
      <c r="EU125" s="15"/>
      <c r="EV125" s="14"/>
      <c r="EW125" s="19"/>
      <c r="EX125" s="77"/>
      <c r="EY125" s="75"/>
      <c r="EZ125" s="75"/>
      <c r="FA125" s="14"/>
      <c r="FB125" s="14"/>
      <c r="FC125" s="15"/>
      <c r="FD125" s="14"/>
      <c r="FE125" s="19"/>
      <c r="FF125" s="77"/>
      <c r="FG125" s="75"/>
      <c r="FH125" s="75"/>
      <c r="FI125" s="14"/>
      <c r="FJ125" s="14"/>
      <c r="FK125" s="15"/>
      <c r="FL125" s="14"/>
      <c r="FM125" s="19"/>
      <c r="FN125" s="77"/>
      <c r="FO125" s="75"/>
      <c r="FP125" s="75"/>
      <c r="FQ125" s="14"/>
      <c r="FR125" s="14"/>
      <c r="FS125" s="15"/>
      <c r="FT125" s="14"/>
      <c r="FU125" s="19"/>
      <c r="FV125" s="77"/>
      <c r="FW125" s="75"/>
      <c r="FX125" s="75"/>
      <c r="FY125" s="14"/>
      <c r="FZ125" s="14"/>
      <c r="GA125" s="15"/>
      <c r="GB125" s="14"/>
      <c r="GC125" s="19"/>
      <c r="GD125" s="77"/>
      <c r="GE125" s="75"/>
      <c r="GF125" s="75"/>
      <c r="GG125" s="14"/>
      <c r="GH125" s="14"/>
      <c r="GI125" s="15"/>
      <c r="GJ125" s="14"/>
      <c r="GK125" s="19"/>
      <c r="GL125" s="77"/>
      <c r="GM125" s="75"/>
      <c r="GN125" s="75"/>
      <c r="GO125" s="14"/>
      <c r="GP125" s="14"/>
      <c r="GQ125" s="15"/>
      <c r="GR125" s="14"/>
      <c r="GS125" s="19"/>
      <c r="GT125" s="77"/>
      <c r="GU125" s="75"/>
      <c r="GV125" s="75"/>
      <c r="GW125" s="14"/>
      <c r="GX125" s="14"/>
      <c r="GY125" s="15"/>
      <c r="GZ125" s="14"/>
      <c r="HA125" s="19"/>
      <c r="HB125" s="77"/>
      <c r="HC125" s="75"/>
      <c r="HD125" s="75"/>
      <c r="HE125" s="14"/>
      <c r="HF125" s="14"/>
      <c r="HG125" s="15"/>
      <c r="HH125" s="14"/>
      <c r="HI125" s="19"/>
      <c r="HJ125" s="77"/>
      <c r="HK125" s="75"/>
      <c r="HL125" s="75"/>
      <c r="HM125" s="14"/>
      <c r="HN125" s="14"/>
      <c r="HO125" s="15"/>
      <c r="HP125" s="14"/>
      <c r="HQ125" s="19"/>
      <c r="HR125" s="77"/>
      <c r="HS125" s="75"/>
      <c r="HT125" s="75"/>
      <c r="HU125" s="14"/>
      <c r="HV125" s="14"/>
      <c r="HW125" s="15"/>
      <c r="HX125" s="14"/>
      <c r="HY125" s="19"/>
      <c r="HZ125" s="77"/>
      <c r="IA125" s="75"/>
      <c r="IB125" s="75"/>
      <c r="IC125" s="14"/>
      <c r="ID125" s="14"/>
      <c r="IE125" s="15"/>
      <c r="IF125" s="14"/>
      <c r="IG125" s="19"/>
      <c r="IH125" s="77"/>
      <c r="II125" s="75"/>
      <c r="IJ125" s="75"/>
      <c r="IK125" s="14"/>
      <c r="IL125" s="14"/>
      <c r="IM125" s="15"/>
      <c r="IN125" s="14"/>
    </row>
    <row r="126" spans="1:248" s="13" customFormat="1" ht="12.75">
      <c r="A126" s="47">
        <v>6</v>
      </c>
      <c r="B126" s="122" t="s">
        <v>368</v>
      </c>
      <c r="C126" s="35" t="s">
        <v>47</v>
      </c>
      <c r="D126" s="117">
        <v>599</v>
      </c>
      <c r="E126" s="36">
        <v>1</v>
      </c>
      <c r="F126" s="36">
        <v>1</v>
      </c>
      <c r="G126" s="160">
        <f t="shared" si="5"/>
        <v>599</v>
      </c>
      <c r="H126" s="117">
        <v>17934</v>
      </c>
      <c r="I126" s="117" t="s">
        <v>387</v>
      </c>
      <c r="J126" s="77"/>
      <c r="K126" s="75"/>
      <c r="L126" s="75"/>
      <c r="M126" s="14"/>
      <c r="N126" s="14"/>
      <c r="O126" s="15"/>
      <c r="P126" s="14"/>
      <c r="Q126" s="19"/>
      <c r="R126" s="77"/>
      <c r="S126" s="75"/>
      <c r="T126" s="75"/>
      <c r="U126" s="14"/>
      <c r="V126" s="14"/>
      <c r="W126" s="15"/>
      <c r="X126" s="14"/>
      <c r="Y126" s="19"/>
      <c r="Z126" s="77"/>
      <c r="AA126" s="75"/>
      <c r="AB126" s="75"/>
      <c r="AC126" s="14"/>
      <c r="AD126" s="14"/>
      <c r="AE126" s="15"/>
      <c r="AF126" s="14"/>
      <c r="AG126" s="19"/>
      <c r="AH126" s="77"/>
      <c r="AI126" s="75"/>
      <c r="AJ126" s="75"/>
      <c r="AK126" s="14"/>
      <c r="AL126" s="14"/>
      <c r="AM126" s="15"/>
      <c r="AN126" s="14"/>
      <c r="AO126" s="19"/>
      <c r="AP126" s="77"/>
      <c r="AQ126" s="75"/>
      <c r="AR126" s="75"/>
      <c r="AS126" s="14"/>
      <c r="AT126" s="14"/>
      <c r="AU126" s="15"/>
      <c r="AV126" s="14"/>
      <c r="AW126" s="19"/>
      <c r="AX126" s="77"/>
      <c r="AY126" s="75"/>
      <c r="AZ126" s="75"/>
      <c r="BA126" s="14"/>
      <c r="BB126" s="14"/>
      <c r="BC126" s="15"/>
      <c r="BD126" s="14"/>
      <c r="BE126" s="19"/>
      <c r="BF126" s="77"/>
      <c r="BG126" s="75"/>
      <c r="BH126" s="75"/>
      <c r="BI126" s="14"/>
      <c r="BJ126" s="14"/>
      <c r="BK126" s="15"/>
      <c r="BL126" s="14"/>
      <c r="BM126" s="19"/>
      <c r="BN126" s="77"/>
      <c r="BO126" s="75"/>
      <c r="BP126" s="75"/>
      <c r="BQ126" s="14"/>
      <c r="BR126" s="14"/>
      <c r="BS126" s="15"/>
      <c r="BT126" s="14"/>
      <c r="BU126" s="19"/>
      <c r="BV126" s="77"/>
      <c r="BW126" s="75"/>
      <c r="BX126" s="75"/>
      <c r="BY126" s="14"/>
      <c r="BZ126" s="14"/>
      <c r="CA126" s="15"/>
      <c r="CB126" s="14"/>
      <c r="CC126" s="19"/>
      <c r="CD126" s="77"/>
      <c r="CE126" s="75"/>
      <c r="CF126" s="75"/>
      <c r="CG126" s="14"/>
      <c r="CH126" s="14"/>
      <c r="CI126" s="15"/>
      <c r="CJ126" s="14"/>
      <c r="CK126" s="19"/>
      <c r="CL126" s="77"/>
      <c r="CM126" s="75"/>
      <c r="CN126" s="75"/>
      <c r="CO126" s="14"/>
      <c r="CP126" s="14"/>
      <c r="CQ126" s="15"/>
      <c r="CR126" s="14"/>
      <c r="CS126" s="19"/>
      <c r="CT126" s="77"/>
      <c r="CU126" s="75"/>
      <c r="CV126" s="75"/>
      <c r="CW126" s="14"/>
      <c r="CX126" s="14"/>
      <c r="CY126" s="15"/>
      <c r="CZ126" s="14"/>
      <c r="DA126" s="19"/>
      <c r="DB126" s="77"/>
      <c r="DC126" s="75"/>
      <c r="DD126" s="75"/>
      <c r="DE126" s="14"/>
      <c r="DF126" s="14"/>
      <c r="DG126" s="15"/>
      <c r="DH126" s="14"/>
      <c r="DI126" s="19"/>
      <c r="DJ126" s="77"/>
      <c r="DK126" s="75"/>
      <c r="DL126" s="75"/>
      <c r="DM126" s="14"/>
      <c r="DN126" s="14"/>
      <c r="DO126" s="15"/>
      <c r="DP126" s="14"/>
      <c r="DQ126" s="19"/>
      <c r="DR126" s="77"/>
      <c r="DS126" s="75"/>
      <c r="DT126" s="75"/>
      <c r="DU126" s="14"/>
      <c r="DV126" s="14"/>
      <c r="DW126" s="15"/>
      <c r="DX126" s="14"/>
      <c r="DY126" s="19"/>
      <c r="DZ126" s="77"/>
      <c r="EA126" s="75"/>
      <c r="EB126" s="75"/>
      <c r="EC126" s="14"/>
      <c r="ED126" s="14"/>
      <c r="EE126" s="15"/>
      <c r="EF126" s="14"/>
      <c r="EG126" s="19"/>
      <c r="EH126" s="77"/>
      <c r="EI126" s="75"/>
      <c r="EJ126" s="75"/>
      <c r="EK126" s="14"/>
      <c r="EL126" s="14"/>
      <c r="EM126" s="15"/>
      <c r="EN126" s="14"/>
      <c r="EO126" s="19"/>
      <c r="EP126" s="77"/>
      <c r="EQ126" s="75"/>
      <c r="ER126" s="75"/>
      <c r="ES126" s="14"/>
      <c r="ET126" s="14"/>
      <c r="EU126" s="15"/>
      <c r="EV126" s="14"/>
      <c r="EW126" s="19"/>
      <c r="EX126" s="77"/>
      <c r="EY126" s="75"/>
      <c r="EZ126" s="75"/>
      <c r="FA126" s="14"/>
      <c r="FB126" s="14"/>
      <c r="FC126" s="15"/>
      <c r="FD126" s="14"/>
      <c r="FE126" s="19"/>
      <c r="FF126" s="77"/>
      <c r="FG126" s="75"/>
      <c r="FH126" s="75"/>
      <c r="FI126" s="14"/>
      <c r="FJ126" s="14"/>
      <c r="FK126" s="15"/>
      <c r="FL126" s="14"/>
      <c r="FM126" s="19"/>
      <c r="FN126" s="77"/>
      <c r="FO126" s="75"/>
      <c r="FP126" s="75"/>
      <c r="FQ126" s="14"/>
      <c r="FR126" s="14"/>
      <c r="FS126" s="15"/>
      <c r="FT126" s="14"/>
      <c r="FU126" s="19"/>
      <c r="FV126" s="77"/>
      <c r="FW126" s="75"/>
      <c r="FX126" s="75"/>
      <c r="FY126" s="14"/>
      <c r="FZ126" s="14"/>
      <c r="GA126" s="15"/>
      <c r="GB126" s="14"/>
      <c r="GC126" s="19"/>
      <c r="GD126" s="77"/>
      <c r="GE126" s="75"/>
      <c r="GF126" s="75"/>
      <c r="GG126" s="14"/>
      <c r="GH126" s="14"/>
      <c r="GI126" s="15"/>
      <c r="GJ126" s="14"/>
      <c r="GK126" s="19"/>
      <c r="GL126" s="77"/>
      <c r="GM126" s="75"/>
      <c r="GN126" s="75"/>
      <c r="GO126" s="14"/>
      <c r="GP126" s="14"/>
      <c r="GQ126" s="15"/>
      <c r="GR126" s="14"/>
      <c r="GS126" s="19"/>
      <c r="GT126" s="77"/>
      <c r="GU126" s="75"/>
      <c r="GV126" s="75"/>
      <c r="GW126" s="14"/>
      <c r="GX126" s="14"/>
      <c r="GY126" s="15"/>
      <c r="GZ126" s="14"/>
      <c r="HA126" s="19"/>
      <c r="HB126" s="77"/>
      <c r="HC126" s="75"/>
      <c r="HD126" s="75"/>
      <c r="HE126" s="14"/>
      <c r="HF126" s="14"/>
      <c r="HG126" s="15"/>
      <c r="HH126" s="14"/>
      <c r="HI126" s="19"/>
      <c r="HJ126" s="77"/>
      <c r="HK126" s="75"/>
      <c r="HL126" s="75"/>
      <c r="HM126" s="14"/>
      <c r="HN126" s="14"/>
      <c r="HO126" s="15"/>
      <c r="HP126" s="14"/>
      <c r="HQ126" s="19"/>
      <c r="HR126" s="77"/>
      <c r="HS126" s="75"/>
      <c r="HT126" s="75"/>
      <c r="HU126" s="14"/>
      <c r="HV126" s="14"/>
      <c r="HW126" s="15"/>
      <c r="HX126" s="14"/>
      <c r="HY126" s="19"/>
      <c r="HZ126" s="77"/>
      <c r="IA126" s="75"/>
      <c r="IB126" s="75"/>
      <c r="IC126" s="14"/>
      <c r="ID126" s="14"/>
      <c r="IE126" s="15"/>
      <c r="IF126" s="14"/>
      <c r="IG126" s="19"/>
      <c r="IH126" s="77"/>
      <c r="II126" s="75"/>
      <c r="IJ126" s="75"/>
      <c r="IK126" s="14"/>
      <c r="IL126" s="14"/>
      <c r="IM126" s="15"/>
      <c r="IN126" s="14"/>
    </row>
    <row r="127" spans="1:9" ht="12.75">
      <c r="A127" s="47">
        <v>7</v>
      </c>
      <c r="B127" s="122" t="s">
        <v>403</v>
      </c>
      <c r="C127" s="35" t="s">
        <v>47</v>
      </c>
      <c r="D127" s="117">
        <v>834</v>
      </c>
      <c r="E127" s="162">
        <v>1</v>
      </c>
      <c r="F127" s="162">
        <v>1</v>
      </c>
      <c r="G127" s="160">
        <f t="shared" si="5"/>
        <v>834</v>
      </c>
      <c r="H127" s="117">
        <v>54061</v>
      </c>
      <c r="I127" s="117" t="s">
        <v>405</v>
      </c>
    </row>
    <row r="128" spans="1:248" s="13" customFormat="1" ht="12.75">
      <c r="A128" s="47">
        <v>8</v>
      </c>
      <c r="B128" s="122" t="s">
        <v>369</v>
      </c>
      <c r="C128" s="35" t="s">
        <v>47</v>
      </c>
      <c r="D128" s="117">
        <v>414</v>
      </c>
      <c r="E128" s="36">
        <v>1</v>
      </c>
      <c r="F128" s="36">
        <v>1</v>
      </c>
      <c r="G128" s="160">
        <f t="shared" si="5"/>
        <v>414</v>
      </c>
      <c r="H128" s="117">
        <v>76251</v>
      </c>
      <c r="I128" s="117" t="s">
        <v>388</v>
      </c>
      <c r="J128" s="77"/>
      <c r="K128" s="75"/>
      <c r="L128" s="75"/>
      <c r="M128" s="14"/>
      <c r="N128" s="14"/>
      <c r="O128" s="15"/>
      <c r="P128" s="14"/>
      <c r="Q128" s="19"/>
      <c r="R128" s="77"/>
      <c r="S128" s="75"/>
      <c r="T128" s="75"/>
      <c r="U128" s="14"/>
      <c r="V128" s="14"/>
      <c r="W128" s="15"/>
      <c r="X128" s="14"/>
      <c r="Y128" s="19"/>
      <c r="Z128" s="77"/>
      <c r="AA128" s="75"/>
      <c r="AB128" s="75"/>
      <c r="AC128" s="14"/>
      <c r="AD128" s="14"/>
      <c r="AE128" s="15"/>
      <c r="AF128" s="14"/>
      <c r="AG128" s="19"/>
      <c r="AH128" s="77"/>
      <c r="AI128" s="75"/>
      <c r="AJ128" s="75"/>
      <c r="AK128" s="14"/>
      <c r="AL128" s="14"/>
      <c r="AM128" s="15"/>
      <c r="AN128" s="14"/>
      <c r="AO128" s="19"/>
      <c r="AP128" s="77"/>
      <c r="AQ128" s="75"/>
      <c r="AR128" s="75"/>
      <c r="AS128" s="14"/>
      <c r="AT128" s="14"/>
      <c r="AU128" s="15"/>
      <c r="AV128" s="14"/>
      <c r="AW128" s="19"/>
      <c r="AX128" s="77"/>
      <c r="AY128" s="75"/>
      <c r="AZ128" s="75"/>
      <c r="BA128" s="14"/>
      <c r="BB128" s="14"/>
      <c r="BC128" s="15"/>
      <c r="BD128" s="14"/>
      <c r="BE128" s="19"/>
      <c r="BF128" s="77"/>
      <c r="BG128" s="75"/>
      <c r="BH128" s="75"/>
      <c r="BI128" s="14"/>
      <c r="BJ128" s="14"/>
      <c r="BK128" s="15"/>
      <c r="BL128" s="14"/>
      <c r="BM128" s="19"/>
      <c r="BN128" s="77"/>
      <c r="BO128" s="75"/>
      <c r="BP128" s="75"/>
      <c r="BQ128" s="14"/>
      <c r="BR128" s="14"/>
      <c r="BS128" s="15"/>
      <c r="BT128" s="14"/>
      <c r="BU128" s="19"/>
      <c r="BV128" s="77"/>
      <c r="BW128" s="75"/>
      <c r="BX128" s="75"/>
      <c r="BY128" s="14"/>
      <c r="BZ128" s="14"/>
      <c r="CA128" s="15"/>
      <c r="CB128" s="14"/>
      <c r="CC128" s="19"/>
      <c r="CD128" s="77"/>
      <c r="CE128" s="75"/>
      <c r="CF128" s="75"/>
      <c r="CG128" s="14"/>
      <c r="CH128" s="14"/>
      <c r="CI128" s="15"/>
      <c r="CJ128" s="14"/>
      <c r="CK128" s="19"/>
      <c r="CL128" s="77"/>
      <c r="CM128" s="75"/>
      <c r="CN128" s="75"/>
      <c r="CO128" s="14"/>
      <c r="CP128" s="14"/>
      <c r="CQ128" s="15"/>
      <c r="CR128" s="14"/>
      <c r="CS128" s="19"/>
      <c r="CT128" s="77"/>
      <c r="CU128" s="75"/>
      <c r="CV128" s="75"/>
      <c r="CW128" s="14"/>
      <c r="CX128" s="14"/>
      <c r="CY128" s="15"/>
      <c r="CZ128" s="14"/>
      <c r="DA128" s="19"/>
      <c r="DB128" s="77"/>
      <c r="DC128" s="75"/>
      <c r="DD128" s="75"/>
      <c r="DE128" s="14"/>
      <c r="DF128" s="14"/>
      <c r="DG128" s="15"/>
      <c r="DH128" s="14"/>
      <c r="DI128" s="19"/>
      <c r="DJ128" s="77"/>
      <c r="DK128" s="75"/>
      <c r="DL128" s="75"/>
      <c r="DM128" s="14"/>
      <c r="DN128" s="14"/>
      <c r="DO128" s="15"/>
      <c r="DP128" s="14"/>
      <c r="DQ128" s="19"/>
      <c r="DR128" s="77"/>
      <c r="DS128" s="75"/>
      <c r="DT128" s="75"/>
      <c r="DU128" s="14"/>
      <c r="DV128" s="14"/>
      <c r="DW128" s="15"/>
      <c r="DX128" s="14"/>
      <c r="DY128" s="19"/>
      <c r="DZ128" s="77"/>
      <c r="EA128" s="75"/>
      <c r="EB128" s="75"/>
      <c r="EC128" s="14"/>
      <c r="ED128" s="14"/>
      <c r="EE128" s="15"/>
      <c r="EF128" s="14"/>
      <c r="EG128" s="19"/>
      <c r="EH128" s="77"/>
      <c r="EI128" s="75"/>
      <c r="EJ128" s="75"/>
      <c r="EK128" s="14"/>
      <c r="EL128" s="14"/>
      <c r="EM128" s="15"/>
      <c r="EN128" s="14"/>
      <c r="EO128" s="19"/>
      <c r="EP128" s="77"/>
      <c r="EQ128" s="75"/>
      <c r="ER128" s="75"/>
      <c r="ES128" s="14"/>
      <c r="ET128" s="14"/>
      <c r="EU128" s="15"/>
      <c r="EV128" s="14"/>
      <c r="EW128" s="19"/>
      <c r="EX128" s="77"/>
      <c r="EY128" s="75"/>
      <c r="EZ128" s="75"/>
      <c r="FA128" s="14"/>
      <c r="FB128" s="14"/>
      <c r="FC128" s="15"/>
      <c r="FD128" s="14"/>
      <c r="FE128" s="19"/>
      <c r="FF128" s="77"/>
      <c r="FG128" s="75"/>
      <c r="FH128" s="75"/>
      <c r="FI128" s="14"/>
      <c r="FJ128" s="14"/>
      <c r="FK128" s="15"/>
      <c r="FL128" s="14"/>
      <c r="FM128" s="19"/>
      <c r="FN128" s="77"/>
      <c r="FO128" s="75"/>
      <c r="FP128" s="75"/>
      <c r="FQ128" s="14"/>
      <c r="FR128" s="14"/>
      <c r="FS128" s="15"/>
      <c r="FT128" s="14"/>
      <c r="FU128" s="19"/>
      <c r="FV128" s="77"/>
      <c r="FW128" s="75"/>
      <c r="FX128" s="75"/>
      <c r="FY128" s="14"/>
      <c r="FZ128" s="14"/>
      <c r="GA128" s="15"/>
      <c r="GB128" s="14"/>
      <c r="GC128" s="19"/>
      <c r="GD128" s="77"/>
      <c r="GE128" s="75"/>
      <c r="GF128" s="75"/>
      <c r="GG128" s="14"/>
      <c r="GH128" s="14"/>
      <c r="GI128" s="15"/>
      <c r="GJ128" s="14"/>
      <c r="GK128" s="19"/>
      <c r="GL128" s="77"/>
      <c r="GM128" s="75"/>
      <c r="GN128" s="75"/>
      <c r="GO128" s="14"/>
      <c r="GP128" s="14"/>
      <c r="GQ128" s="15"/>
      <c r="GR128" s="14"/>
      <c r="GS128" s="19"/>
      <c r="GT128" s="77"/>
      <c r="GU128" s="75"/>
      <c r="GV128" s="75"/>
      <c r="GW128" s="14"/>
      <c r="GX128" s="14"/>
      <c r="GY128" s="15"/>
      <c r="GZ128" s="14"/>
      <c r="HA128" s="19"/>
      <c r="HB128" s="77"/>
      <c r="HC128" s="75"/>
      <c r="HD128" s="75"/>
      <c r="HE128" s="14"/>
      <c r="HF128" s="14"/>
      <c r="HG128" s="15"/>
      <c r="HH128" s="14"/>
      <c r="HI128" s="19"/>
      <c r="HJ128" s="77"/>
      <c r="HK128" s="75"/>
      <c r="HL128" s="75"/>
      <c r="HM128" s="14"/>
      <c r="HN128" s="14"/>
      <c r="HO128" s="15"/>
      <c r="HP128" s="14"/>
      <c r="HQ128" s="19"/>
      <c r="HR128" s="77"/>
      <c r="HS128" s="75"/>
      <c r="HT128" s="75"/>
      <c r="HU128" s="14"/>
      <c r="HV128" s="14"/>
      <c r="HW128" s="15"/>
      <c r="HX128" s="14"/>
      <c r="HY128" s="19"/>
      <c r="HZ128" s="77"/>
      <c r="IA128" s="75"/>
      <c r="IB128" s="75"/>
      <c r="IC128" s="14"/>
      <c r="ID128" s="14"/>
      <c r="IE128" s="15"/>
      <c r="IF128" s="14"/>
      <c r="IG128" s="19"/>
      <c r="IH128" s="77"/>
      <c r="II128" s="75"/>
      <c r="IJ128" s="75"/>
      <c r="IK128" s="14"/>
      <c r="IL128" s="14"/>
      <c r="IM128" s="15"/>
      <c r="IN128" s="14"/>
    </row>
    <row r="129" spans="1:248" s="13" customFormat="1" ht="12.75">
      <c r="A129" s="47">
        <v>9</v>
      </c>
      <c r="B129" s="122" t="s">
        <v>370</v>
      </c>
      <c r="C129" s="35" t="s">
        <v>47</v>
      </c>
      <c r="D129" s="117">
        <v>45</v>
      </c>
      <c r="E129" s="36">
        <v>1</v>
      </c>
      <c r="F129" s="36">
        <v>1</v>
      </c>
      <c r="G129" s="160">
        <f t="shared" si="5"/>
        <v>45</v>
      </c>
      <c r="H129" s="117">
        <v>7542</v>
      </c>
      <c r="I129" s="117" t="s">
        <v>389</v>
      </c>
      <c r="J129" s="77"/>
      <c r="K129" s="75"/>
      <c r="L129" s="75"/>
      <c r="M129" s="14"/>
      <c r="N129" s="14"/>
      <c r="O129" s="15"/>
      <c r="P129" s="14"/>
      <c r="Q129" s="19"/>
      <c r="R129" s="77"/>
      <c r="S129" s="75"/>
      <c r="T129" s="75"/>
      <c r="U129" s="14"/>
      <c r="V129" s="14"/>
      <c r="W129" s="15"/>
      <c r="X129" s="14"/>
      <c r="Y129" s="19"/>
      <c r="Z129" s="77"/>
      <c r="AA129" s="75"/>
      <c r="AB129" s="75"/>
      <c r="AC129" s="14"/>
      <c r="AD129" s="14"/>
      <c r="AE129" s="15"/>
      <c r="AF129" s="14"/>
      <c r="AG129" s="19"/>
      <c r="AH129" s="77"/>
      <c r="AI129" s="75"/>
      <c r="AJ129" s="75"/>
      <c r="AK129" s="14"/>
      <c r="AL129" s="14"/>
      <c r="AM129" s="15"/>
      <c r="AN129" s="14"/>
      <c r="AO129" s="19"/>
      <c r="AP129" s="77"/>
      <c r="AQ129" s="75"/>
      <c r="AR129" s="75"/>
      <c r="AS129" s="14"/>
      <c r="AT129" s="14"/>
      <c r="AU129" s="15"/>
      <c r="AV129" s="14"/>
      <c r="AW129" s="19"/>
      <c r="AX129" s="77"/>
      <c r="AY129" s="75"/>
      <c r="AZ129" s="75"/>
      <c r="BA129" s="14"/>
      <c r="BB129" s="14"/>
      <c r="BC129" s="15"/>
      <c r="BD129" s="14"/>
      <c r="BE129" s="19"/>
      <c r="BF129" s="77"/>
      <c r="BG129" s="75"/>
      <c r="BH129" s="75"/>
      <c r="BI129" s="14"/>
      <c r="BJ129" s="14"/>
      <c r="BK129" s="15"/>
      <c r="BL129" s="14"/>
      <c r="BM129" s="19"/>
      <c r="BN129" s="77"/>
      <c r="BO129" s="75"/>
      <c r="BP129" s="75"/>
      <c r="BQ129" s="14"/>
      <c r="BR129" s="14"/>
      <c r="BS129" s="15"/>
      <c r="BT129" s="14"/>
      <c r="BU129" s="19"/>
      <c r="BV129" s="77"/>
      <c r="BW129" s="75"/>
      <c r="BX129" s="75"/>
      <c r="BY129" s="14"/>
      <c r="BZ129" s="14"/>
      <c r="CA129" s="15"/>
      <c r="CB129" s="14"/>
      <c r="CC129" s="19"/>
      <c r="CD129" s="77"/>
      <c r="CE129" s="75"/>
      <c r="CF129" s="75"/>
      <c r="CG129" s="14"/>
      <c r="CH129" s="14"/>
      <c r="CI129" s="15"/>
      <c r="CJ129" s="14"/>
      <c r="CK129" s="19"/>
      <c r="CL129" s="77"/>
      <c r="CM129" s="75"/>
      <c r="CN129" s="75"/>
      <c r="CO129" s="14"/>
      <c r="CP129" s="14"/>
      <c r="CQ129" s="15"/>
      <c r="CR129" s="14"/>
      <c r="CS129" s="19"/>
      <c r="CT129" s="77"/>
      <c r="CU129" s="75"/>
      <c r="CV129" s="75"/>
      <c r="CW129" s="14"/>
      <c r="CX129" s="14"/>
      <c r="CY129" s="15"/>
      <c r="CZ129" s="14"/>
      <c r="DA129" s="19"/>
      <c r="DB129" s="77"/>
      <c r="DC129" s="75"/>
      <c r="DD129" s="75"/>
      <c r="DE129" s="14"/>
      <c r="DF129" s="14"/>
      <c r="DG129" s="15"/>
      <c r="DH129" s="14"/>
      <c r="DI129" s="19"/>
      <c r="DJ129" s="77"/>
      <c r="DK129" s="75"/>
      <c r="DL129" s="75"/>
      <c r="DM129" s="14"/>
      <c r="DN129" s="14"/>
      <c r="DO129" s="15"/>
      <c r="DP129" s="14"/>
      <c r="DQ129" s="19"/>
      <c r="DR129" s="77"/>
      <c r="DS129" s="75"/>
      <c r="DT129" s="75"/>
      <c r="DU129" s="14"/>
      <c r="DV129" s="14"/>
      <c r="DW129" s="15"/>
      <c r="DX129" s="14"/>
      <c r="DY129" s="19"/>
      <c r="DZ129" s="77"/>
      <c r="EA129" s="75"/>
      <c r="EB129" s="75"/>
      <c r="EC129" s="14"/>
      <c r="ED129" s="14"/>
      <c r="EE129" s="15"/>
      <c r="EF129" s="14"/>
      <c r="EG129" s="19"/>
      <c r="EH129" s="77"/>
      <c r="EI129" s="75"/>
      <c r="EJ129" s="75"/>
      <c r="EK129" s="14"/>
      <c r="EL129" s="14"/>
      <c r="EM129" s="15"/>
      <c r="EN129" s="14"/>
      <c r="EO129" s="19"/>
      <c r="EP129" s="77"/>
      <c r="EQ129" s="75"/>
      <c r="ER129" s="75"/>
      <c r="ES129" s="14"/>
      <c r="ET129" s="14"/>
      <c r="EU129" s="15"/>
      <c r="EV129" s="14"/>
      <c r="EW129" s="19"/>
      <c r="EX129" s="77"/>
      <c r="EY129" s="75"/>
      <c r="EZ129" s="75"/>
      <c r="FA129" s="14"/>
      <c r="FB129" s="14"/>
      <c r="FC129" s="15"/>
      <c r="FD129" s="14"/>
      <c r="FE129" s="19"/>
      <c r="FF129" s="77"/>
      <c r="FG129" s="75"/>
      <c r="FH129" s="75"/>
      <c r="FI129" s="14"/>
      <c r="FJ129" s="14"/>
      <c r="FK129" s="15"/>
      <c r="FL129" s="14"/>
      <c r="FM129" s="19"/>
      <c r="FN129" s="77"/>
      <c r="FO129" s="75"/>
      <c r="FP129" s="75"/>
      <c r="FQ129" s="14"/>
      <c r="FR129" s="14"/>
      <c r="FS129" s="15"/>
      <c r="FT129" s="14"/>
      <c r="FU129" s="19"/>
      <c r="FV129" s="77"/>
      <c r="FW129" s="75"/>
      <c r="FX129" s="75"/>
      <c r="FY129" s="14"/>
      <c r="FZ129" s="14"/>
      <c r="GA129" s="15"/>
      <c r="GB129" s="14"/>
      <c r="GC129" s="19"/>
      <c r="GD129" s="77"/>
      <c r="GE129" s="75"/>
      <c r="GF129" s="75"/>
      <c r="GG129" s="14"/>
      <c r="GH129" s="14"/>
      <c r="GI129" s="15"/>
      <c r="GJ129" s="14"/>
      <c r="GK129" s="19"/>
      <c r="GL129" s="77"/>
      <c r="GM129" s="75"/>
      <c r="GN129" s="75"/>
      <c r="GO129" s="14"/>
      <c r="GP129" s="14"/>
      <c r="GQ129" s="15"/>
      <c r="GR129" s="14"/>
      <c r="GS129" s="19"/>
      <c r="GT129" s="77"/>
      <c r="GU129" s="75"/>
      <c r="GV129" s="75"/>
      <c r="GW129" s="14"/>
      <c r="GX129" s="14"/>
      <c r="GY129" s="15"/>
      <c r="GZ129" s="14"/>
      <c r="HA129" s="19"/>
      <c r="HB129" s="77"/>
      <c r="HC129" s="75"/>
      <c r="HD129" s="75"/>
      <c r="HE129" s="14"/>
      <c r="HF129" s="14"/>
      <c r="HG129" s="15"/>
      <c r="HH129" s="14"/>
      <c r="HI129" s="19"/>
      <c r="HJ129" s="77"/>
      <c r="HK129" s="75"/>
      <c r="HL129" s="75"/>
      <c r="HM129" s="14"/>
      <c r="HN129" s="14"/>
      <c r="HO129" s="15"/>
      <c r="HP129" s="14"/>
      <c r="HQ129" s="19"/>
      <c r="HR129" s="77"/>
      <c r="HS129" s="75"/>
      <c r="HT129" s="75"/>
      <c r="HU129" s="14"/>
      <c r="HV129" s="14"/>
      <c r="HW129" s="15"/>
      <c r="HX129" s="14"/>
      <c r="HY129" s="19"/>
      <c r="HZ129" s="77"/>
      <c r="IA129" s="75"/>
      <c r="IB129" s="75"/>
      <c r="IC129" s="14"/>
      <c r="ID129" s="14"/>
      <c r="IE129" s="15"/>
      <c r="IF129" s="14"/>
      <c r="IG129" s="19"/>
      <c r="IH129" s="77"/>
      <c r="II129" s="75"/>
      <c r="IJ129" s="75"/>
      <c r="IK129" s="14"/>
      <c r="IL129" s="14"/>
      <c r="IM129" s="15"/>
      <c r="IN129" s="14"/>
    </row>
    <row r="130" spans="1:248" s="13" customFormat="1" ht="12.75">
      <c r="A130" s="47">
        <v>10</v>
      </c>
      <c r="B130" s="122" t="s">
        <v>371</v>
      </c>
      <c r="C130" s="35" t="s">
        <v>47</v>
      </c>
      <c r="D130" s="117">
        <v>20</v>
      </c>
      <c r="E130" s="36">
        <v>1</v>
      </c>
      <c r="F130" s="36">
        <v>1</v>
      </c>
      <c r="G130" s="160">
        <f t="shared" si="5"/>
        <v>20</v>
      </c>
      <c r="H130" s="117">
        <v>3260</v>
      </c>
      <c r="I130" s="117" t="s">
        <v>390</v>
      </c>
      <c r="J130" s="77"/>
      <c r="K130" s="75"/>
      <c r="L130" s="75"/>
      <c r="M130" s="14"/>
      <c r="N130" s="14"/>
      <c r="O130" s="15"/>
      <c r="P130" s="14"/>
      <c r="Q130" s="19"/>
      <c r="R130" s="77"/>
      <c r="S130" s="75"/>
      <c r="T130" s="75"/>
      <c r="U130" s="14"/>
      <c r="V130" s="14"/>
      <c r="W130" s="15"/>
      <c r="X130" s="14"/>
      <c r="Y130" s="19"/>
      <c r="Z130" s="77"/>
      <c r="AA130" s="75"/>
      <c r="AB130" s="75"/>
      <c r="AC130" s="14"/>
      <c r="AD130" s="14"/>
      <c r="AE130" s="15"/>
      <c r="AF130" s="14"/>
      <c r="AG130" s="19"/>
      <c r="AH130" s="77"/>
      <c r="AI130" s="75"/>
      <c r="AJ130" s="75"/>
      <c r="AK130" s="14"/>
      <c r="AL130" s="14"/>
      <c r="AM130" s="15"/>
      <c r="AN130" s="14"/>
      <c r="AO130" s="19"/>
      <c r="AP130" s="77"/>
      <c r="AQ130" s="75"/>
      <c r="AR130" s="75"/>
      <c r="AS130" s="14"/>
      <c r="AT130" s="14"/>
      <c r="AU130" s="15"/>
      <c r="AV130" s="14"/>
      <c r="AW130" s="19"/>
      <c r="AX130" s="77"/>
      <c r="AY130" s="75"/>
      <c r="AZ130" s="75"/>
      <c r="BA130" s="14"/>
      <c r="BB130" s="14"/>
      <c r="BC130" s="15"/>
      <c r="BD130" s="14"/>
      <c r="BE130" s="19"/>
      <c r="BF130" s="77"/>
      <c r="BG130" s="75"/>
      <c r="BH130" s="75"/>
      <c r="BI130" s="14"/>
      <c r="BJ130" s="14"/>
      <c r="BK130" s="15"/>
      <c r="BL130" s="14"/>
      <c r="BM130" s="19"/>
      <c r="BN130" s="77"/>
      <c r="BO130" s="75"/>
      <c r="BP130" s="75"/>
      <c r="BQ130" s="14"/>
      <c r="BR130" s="14"/>
      <c r="BS130" s="15"/>
      <c r="BT130" s="14"/>
      <c r="BU130" s="19"/>
      <c r="BV130" s="77"/>
      <c r="BW130" s="75"/>
      <c r="BX130" s="75"/>
      <c r="BY130" s="14"/>
      <c r="BZ130" s="14"/>
      <c r="CA130" s="15"/>
      <c r="CB130" s="14"/>
      <c r="CC130" s="19"/>
      <c r="CD130" s="77"/>
      <c r="CE130" s="75"/>
      <c r="CF130" s="75"/>
      <c r="CG130" s="14"/>
      <c r="CH130" s="14"/>
      <c r="CI130" s="15"/>
      <c r="CJ130" s="14"/>
      <c r="CK130" s="19"/>
      <c r="CL130" s="77"/>
      <c r="CM130" s="75"/>
      <c r="CN130" s="75"/>
      <c r="CO130" s="14"/>
      <c r="CP130" s="14"/>
      <c r="CQ130" s="15"/>
      <c r="CR130" s="14"/>
      <c r="CS130" s="19"/>
      <c r="CT130" s="77"/>
      <c r="CU130" s="75"/>
      <c r="CV130" s="75"/>
      <c r="CW130" s="14"/>
      <c r="CX130" s="14"/>
      <c r="CY130" s="15"/>
      <c r="CZ130" s="14"/>
      <c r="DA130" s="19"/>
      <c r="DB130" s="77"/>
      <c r="DC130" s="75"/>
      <c r="DD130" s="75"/>
      <c r="DE130" s="14"/>
      <c r="DF130" s="14"/>
      <c r="DG130" s="15"/>
      <c r="DH130" s="14"/>
      <c r="DI130" s="19"/>
      <c r="DJ130" s="77"/>
      <c r="DK130" s="75"/>
      <c r="DL130" s="75"/>
      <c r="DM130" s="14"/>
      <c r="DN130" s="14"/>
      <c r="DO130" s="15"/>
      <c r="DP130" s="14"/>
      <c r="DQ130" s="19"/>
      <c r="DR130" s="77"/>
      <c r="DS130" s="75"/>
      <c r="DT130" s="75"/>
      <c r="DU130" s="14"/>
      <c r="DV130" s="14"/>
      <c r="DW130" s="15"/>
      <c r="DX130" s="14"/>
      <c r="DY130" s="19"/>
      <c r="DZ130" s="77"/>
      <c r="EA130" s="75"/>
      <c r="EB130" s="75"/>
      <c r="EC130" s="14"/>
      <c r="ED130" s="14"/>
      <c r="EE130" s="15"/>
      <c r="EF130" s="14"/>
      <c r="EG130" s="19"/>
      <c r="EH130" s="77"/>
      <c r="EI130" s="75"/>
      <c r="EJ130" s="75"/>
      <c r="EK130" s="14"/>
      <c r="EL130" s="14"/>
      <c r="EM130" s="15"/>
      <c r="EN130" s="14"/>
      <c r="EO130" s="19"/>
      <c r="EP130" s="77"/>
      <c r="EQ130" s="75"/>
      <c r="ER130" s="75"/>
      <c r="ES130" s="14"/>
      <c r="ET130" s="14"/>
      <c r="EU130" s="15"/>
      <c r="EV130" s="14"/>
      <c r="EW130" s="19"/>
      <c r="EX130" s="77"/>
      <c r="EY130" s="75"/>
      <c r="EZ130" s="75"/>
      <c r="FA130" s="14"/>
      <c r="FB130" s="14"/>
      <c r="FC130" s="15"/>
      <c r="FD130" s="14"/>
      <c r="FE130" s="19"/>
      <c r="FF130" s="77"/>
      <c r="FG130" s="75"/>
      <c r="FH130" s="75"/>
      <c r="FI130" s="14"/>
      <c r="FJ130" s="14"/>
      <c r="FK130" s="15"/>
      <c r="FL130" s="14"/>
      <c r="FM130" s="19"/>
      <c r="FN130" s="77"/>
      <c r="FO130" s="75"/>
      <c r="FP130" s="75"/>
      <c r="FQ130" s="14"/>
      <c r="FR130" s="14"/>
      <c r="FS130" s="15"/>
      <c r="FT130" s="14"/>
      <c r="FU130" s="19"/>
      <c r="FV130" s="77"/>
      <c r="FW130" s="75"/>
      <c r="FX130" s="75"/>
      <c r="FY130" s="14"/>
      <c r="FZ130" s="14"/>
      <c r="GA130" s="15"/>
      <c r="GB130" s="14"/>
      <c r="GC130" s="19"/>
      <c r="GD130" s="77"/>
      <c r="GE130" s="75"/>
      <c r="GF130" s="75"/>
      <c r="GG130" s="14"/>
      <c r="GH130" s="14"/>
      <c r="GI130" s="15"/>
      <c r="GJ130" s="14"/>
      <c r="GK130" s="19"/>
      <c r="GL130" s="77"/>
      <c r="GM130" s="75"/>
      <c r="GN130" s="75"/>
      <c r="GO130" s="14"/>
      <c r="GP130" s="14"/>
      <c r="GQ130" s="15"/>
      <c r="GR130" s="14"/>
      <c r="GS130" s="19"/>
      <c r="GT130" s="77"/>
      <c r="GU130" s="75"/>
      <c r="GV130" s="75"/>
      <c r="GW130" s="14"/>
      <c r="GX130" s="14"/>
      <c r="GY130" s="15"/>
      <c r="GZ130" s="14"/>
      <c r="HA130" s="19"/>
      <c r="HB130" s="77"/>
      <c r="HC130" s="75"/>
      <c r="HD130" s="75"/>
      <c r="HE130" s="14"/>
      <c r="HF130" s="14"/>
      <c r="HG130" s="15"/>
      <c r="HH130" s="14"/>
      <c r="HI130" s="19"/>
      <c r="HJ130" s="77"/>
      <c r="HK130" s="75"/>
      <c r="HL130" s="75"/>
      <c r="HM130" s="14"/>
      <c r="HN130" s="14"/>
      <c r="HO130" s="15"/>
      <c r="HP130" s="14"/>
      <c r="HQ130" s="19"/>
      <c r="HR130" s="77"/>
      <c r="HS130" s="75"/>
      <c r="HT130" s="75"/>
      <c r="HU130" s="14"/>
      <c r="HV130" s="14"/>
      <c r="HW130" s="15"/>
      <c r="HX130" s="14"/>
      <c r="HY130" s="19"/>
      <c r="HZ130" s="77"/>
      <c r="IA130" s="75"/>
      <c r="IB130" s="75"/>
      <c r="IC130" s="14"/>
      <c r="ID130" s="14"/>
      <c r="IE130" s="15"/>
      <c r="IF130" s="14"/>
      <c r="IG130" s="19"/>
      <c r="IH130" s="77"/>
      <c r="II130" s="75"/>
      <c r="IJ130" s="75"/>
      <c r="IK130" s="14"/>
      <c r="IL130" s="14"/>
      <c r="IM130" s="15"/>
      <c r="IN130" s="14"/>
    </row>
    <row r="131" spans="1:248" s="13" customFormat="1" ht="12.75">
      <c r="A131" s="47">
        <v>11</v>
      </c>
      <c r="B131" s="122" t="s">
        <v>372</v>
      </c>
      <c r="C131" s="35" t="s">
        <v>47</v>
      </c>
      <c r="D131" s="117">
        <v>1</v>
      </c>
      <c r="E131" s="36">
        <v>1</v>
      </c>
      <c r="F131" s="36">
        <v>1</v>
      </c>
      <c r="G131" s="160">
        <f t="shared" si="5"/>
        <v>1</v>
      </c>
      <c r="H131" s="117">
        <v>740</v>
      </c>
      <c r="I131" s="117" t="s">
        <v>391</v>
      </c>
      <c r="J131" s="77"/>
      <c r="K131" s="75"/>
      <c r="L131" s="75"/>
      <c r="M131" s="14"/>
      <c r="N131" s="14"/>
      <c r="O131" s="15"/>
      <c r="P131" s="14"/>
      <c r="Q131" s="19"/>
      <c r="R131" s="77"/>
      <c r="S131" s="75"/>
      <c r="T131" s="75"/>
      <c r="U131" s="14"/>
      <c r="V131" s="14"/>
      <c r="W131" s="15"/>
      <c r="X131" s="14"/>
      <c r="Y131" s="19"/>
      <c r="Z131" s="77"/>
      <c r="AA131" s="75"/>
      <c r="AB131" s="75"/>
      <c r="AC131" s="14"/>
      <c r="AD131" s="14"/>
      <c r="AE131" s="15"/>
      <c r="AF131" s="14"/>
      <c r="AG131" s="19"/>
      <c r="AH131" s="77"/>
      <c r="AI131" s="75"/>
      <c r="AJ131" s="75"/>
      <c r="AK131" s="14"/>
      <c r="AL131" s="14"/>
      <c r="AM131" s="15"/>
      <c r="AN131" s="14"/>
      <c r="AO131" s="19"/>
      <c r="AP131" s="77"/>
      <c r="AQ131" s="75"/>
      <c r="AR131" s="75"/>
      <c r="AS131" s="14"/>
      <c r="AT131" s="14"/>
      <c r="AU131" s="15"/>
      <c r="AV131" s="14"/>
      <c r="AW131" s="19"/>
      <c r="AX131" s="77"/>
      <c r="AY131" s="75"/>
      <c r="AZ131" s="75"/>
      <c r="BA131" s="14"/>
      <c r="BB131" s="14"/>
      <c r="BC131" s="15"/>
      <c r="BD131" s="14"/>
      <c r="BE131" s="19"/>
      <c r="BF131" s="77"/>
      <c r="BG131" s="75"/>
      <c r="BH131" s="75"/>
      <c r="BI131" s="14"/>
      <c r="BJ131" s="14"/>
      <c r="BK131" s="15"/>
      <c r="BL131" s="14"/>
      <c r="BM131" s="19"/>
      <c r="BN131" s="77"/>
      <c r="BO131" s="75"/>
      <c r="BP131" s="75"/>
      <c r="BQ131" s="14"/>
      <c r="BR131" s="14"/>
      <c r="BS131" s="15"/>
      <c r="BT131" s="14"/>
      <c r="BU131" s="19"/>
      <c r="BV131" s="77"/>
      <c r="BW131" s="75"/>
      <c r="BX131" s="75"/>
      <c r="BY131" s="14"/>
      <c r="BZ131" s="14"/>
      <c r="CA131" s="15"/>
      <c r="CB131" s="14"/>
      <c r="CC131" s="19"/>
      <c r="CD131" s="77"/>
      <c r="CE131" s="75"/>
      <c r="CF131" s="75"/>
      <c r="CG131" s="14"/>
      <c r="CH131" s="14"/>
      <c r="CI131" s="15"/>
      <c r="CJ131" s="14"/>
      <c r="CK131" s="19"/>
      <c r="CL131" s="77"/>
      <c r="CM131" s="75"/>
      <c r="CN131" s="75"/>
      <c r="CO131" s="14"/>
      <c r="CP131" s="14"/>
      <c r="CQ131" s="15"/>
      <c r="CR131" s="14"/>
      <c r="CS131" s="19"/>
      <c r="CT131" s="77"/>
      <c r="CU131" s="75"/>
      <c r="CV131" s="75"/>
      <c r="CW131" s="14"/>
      <c r="CX131" s="14"/>
      <c r="CY131" s="15"/>
      <c r="CZ131" s="14"/>
      <c r="DA131" s="19"/>
      <c r="DB131" s="77"/>
      <c r="DC131" s="75"/>
      <c r="DD131" s="75"/>
      <c r="DE131" s="14"/>
      <c r="DF131" s="14"/>
      <c r="DG131" s="15"/>
      <c r="DH131" s="14"/>
      <c r="DI131" s="19"/>
      <c r="DJ131" s="77"/>
      <c r="DK131" s="75"/>
      <c r="DL131" s="75"/>
      <c r="DM131" s="14"/>
      <c r="DN131" s="14"/>
      <c r="DO131" s="15"/>
      <c r="DP131" s="14"/>
      <c r="DQ131" s="19"/>
      <c r="DR131" s="77"/>
      <c r="DS131" s="75"/>
      <c r="DT131" s="75"/>
      <c r="DU131" s="14"/>
      <c r="DV131" s="14"/>
      <c r="DW131" s="15"/>
      <c r="DX131" s="14"/>
      <c r="DY131" s="19"/>
      <c r="DZ131" s="77"/>
      <c r="EA131" s="75"/>
      <c r="EB131" s="75"/>
      <c r="EC131" s="14"/>
      <c r="ED131" s="14"/>
      <c r="EE131" s="15"/>
      <c r="EF131" s="14"/>
      <c r="EG131" s="19"/>
      <c r="EH131" s="77"/>
      <c r="EI131" s="75"/>
      <c r="EJ131" s="75"/>
      <c r="EK131" s="14"/>
      <c r="EL131" s="14"/>
      <c r="EM131" s="15"/>
      <c r="EN131" s="14"/>
      <c r="EO131" s="19"/>
      <c r="EP131" s="77"/>
      <c r="EQ131" s="75"/>
      <c r="ER131" s="75"/>
      <c r="ES131" s="14"/>
      <c r="ET131" s="14"/>
      <c r="EU131" s="15"/>
      <c r="EV131" s="14"/>
      <c r="EW131" s="19"/>
      <c r="EX131" s="77"/>
      <c r="EY131" s="75"/>
      <c r="EZ131" s="75"/>
      <c r="FA131" s="14"/>
      <c r="FB131" s="14"/>
      <c r="FC131" s="15"/>
      <c r="FD131" s="14"/>
      <c r="FE131" s="19"/>
      <c r="FF131" s="77"/>
      <c r="FG131" s="75"/>
      <c r="FH131" s="75"/>
      <c r="FI131" s="14"/>
      <c r="FJ131" s="14"/>
      <c r="FK131" s="15"/>
      <c r="FL131" s="14"/>
      <c r="FM131" s="19"/>
      <c r="FN131" s="77"/>
      <c r="FO131" s="75"/>
      <c r="FP131" s="75"/>
      <c r="FQ131" s="14"/>
      <c r="FR131" s="14"/>
      <c r="FS131" s="15"/>
      <c r="FT131" s="14"/>
      <c r="FU131" s="19"/>
      <c r="FV131" s="77"/>
      <c r="FW131" s="75"/>
      <c r="FX131" s="75"/>
      <c r="FY131" s="14"/>
      <c r="FZ131" s="14"/>
      <c r="GA131" s="15"/>
      <c r="GB131" s="14"/>
      <c r="GC131" s="19"/>
      <c r="GD131" s="77"/>
      <c r="GE131" s="75"/>
      <c r="GF131" s="75"/>
      <c r="GG131" s="14"/>
      <c r="GH131" s="14"/>
      <c r="GI131" s="15"/>
      <c r="GJ131" s="14"/>
      <c r="GK131" s="19"/>
      <c r="GL131" s="77"/>
      <c r="GM131" s="75"/>
      <c r="GN131" s="75"/>
      <c r="GO131" s="14"/>
      <c r="GP131" s="14"/>
      <c r="GQ131" s="15"/>
      <c r="GR131" s="14"/>
      <c r="GS131" s="19"/>
      <c r="GT131" s="77"/>
      <c r="GU131" s="75"/>
      <c r="GV131" s="75"/>
      <c r="GW131" s="14"/>
      <c r="GX131" s="14"/>
      <c r="GY131" s="15"/>
      <c r="GZ131" s="14"/>
      <c r="HA131" s="19"/>
      <c r="HB131" s="77"/>
      <c r="HC131" s="75"/>
      <c r="HD131" s="75"/>
      <c r="HE131" s="14"/>
      <c r="HF131" s="14"/>
      <c r="HG131" s="15"/>
      <c r="HH131" s="14"/>
      <c r="HI131" s="19"/>
      <c r="HJ131" s="77"/>
      <c r="HK131" s="75"/>
      <c r="HL131" s="75"/>
      <c r="HM131" s="14"/>
      <c r="HN131" s="14"/>
      <c r="HO131" s="15"/>
      <c r="HP131" s="14"/>
      <c r="HQ131" s="19"/>
      <c r="HR131" s="77"/>
      <c r="HS131" s="75"/>
      <c r="HT131" s="75"/>
      <c r="HU131" s="14"/>
      <c r="HV131" s="14"/>
      <c r="HW131" s="15"/>
      <c r="HX131" s="14"/>
      <c r="HY131" s="19"/>
      <c r="HZ131" s="77"/>
      <c r="IA131" s="75"/>
      <c r="IB131" s="75"/>
      <c r="IC131" s="14"/>
      <c r="ID131" s="14"/>
      <c r="IE131" s="15"/>
      <c r="IF131" s="14"/>
      <c r="IG131" s="19"/>
      <c r="IH131" s="77"/>
      <c r="II131" s="75"/>
      <c r="IJ131" s="75"/>
      <c r="IK131" s="14"/>
      <c r="IL131" s="14"/>
      <c r="IM131" s="15"/>
      <c r="IN131" s="14"/>
    </row>
    <row r="132" spans="1:248" s="13" customFormat="1" ht="12.75">
      <c r="A132" s="47">
        <v>12</v>
      </c>
      <c r="B132" s="122" t="s">
        <v>373</v>
      </c>
      <c r="C132" s="35" t="s">
        <v>47</v>
      </c>
      <c r="D132" s="117">
        <v>8</v>
      </c>
      <c r="E132" s="36">
        <v>1</v>
      </c>
      <c r="F132" s="36">
        <v>1</v>
      </c>
      <c r="G132" s="160">
        <f t="shared" si="5"/>
        <v>8</v>
      </c>
      <c r="H132" s="117">
        <v>5724</v>
      </c>
      <c r="I132" s="117" t="s">
        <v>392</v>
      </c>
      <c r="J132" s="77"/>
      <c r="K132" s="75"/>
      <c r="L132" s="75"/>
      <c r="M132" s="14"/>
      <c r="N132" s="14"/>
      <c r="O132" s="15"/>
      <c r="P132" s="14"/>
      <c r="Q132" s="19"/>
      <c r="R132" s="77"/>
      <c r="S132" s="75"/>
      <c r="T132" s="75"/>
      <c r="U132" s="14"/>
      <c r="V132" s="14"/>
      <c r="W132" s="15"/>
      <c r="X132" s="14"/>
      <c r="Y132" s="19"/>
      <c r="Z132" s="77"/>
      <c r="AA132" s="75"/>
      <c r="AB132" s="75"/>
      <c r="AC132" s="14"/>
      <c r="AD132" s="14"/>
      <c r="AE132" s="15"/>
      <c r="AF132" s="14"/>
      <c r="AG132" s="19"/>
      <c r="AH132" s="77"/>
      <c r="AI132" s="75"/>
      <c r="AJ132" s="75"/>
      <c r="AK132" s="14"/>
      <c r="AL132" s="14"/>
      <c r="AM132" s="15"/>
      <c r="AN132" s="14"/>
      <c r="AO132" s="19"/>
      <c r="AP132" s="77"/>
      <c r="AQ132" s="75"/>
      <c r="AR132" s="75"/>
      <c r="AS132" s="14"/>
      <c r="AT132" s="14"/>
      <c r="AU132" s="15"/>
      <c r="AV132" s="14"/>
      <c r="AW132" s="19"/>
      <c r="AX132" s="77"/>
      <c r="AY132" s="75"/>
      <c r="AZ132" s="75"/>
      <c r="BA132" s="14"/>
      <c r="BB132" s="14"/>
      <c r="BC132" s="15"/>
      <c r="BD132" s="14"/>
      <c r="BE132" s="19"/>
      <c r="BF132" s="77"/>
      <c r="BG132" s="75"/>
      <c r="BH132" s="75"/>
      <c r="BI132" s="14"/>
      <c r="BJ132" s="14"/>
      <c r="BK132" s="15"/>
      <c r="BL132" s="14"/>
      <c r="BM132" s="19"/>
      <c r="BN132" s="77"/>
      <c r="BO132" s="75"/>
      <c r="BP132" s="75"/>
      <c r="BQ132" s="14"/>
      <c r="BR132" s="14"/>
      <c r="BS132" s="15"/>
      <c r="BT132" s="14"/>
      <c r="BU132" s="19"/>
      <c r="BV132" s="77"/>
      <c r="BW132" s="75"/>
      <c r="BX132" s="75"/>
      <c r="BY132" s="14"/>
      <c r="BZ132" s="14"/>
      <c r="CA132" s="15"/>
      <c r="CB132" s="14"/>
      <c r="CC132" s="19"/>
      <c r="CD132" s="77"/>
      <c r="CE132" s="75"/>
      <c r="CF132" s="75"/>
      <c r="CG132" s="14"/>
      <c r="CH132" s="14"/>
      <c r="CI132" s="15"/>
      <c r="CJ132" s="14"/>
      <c r="CK132" s="19"/>
      <c r="CL132" s="77"/>
      <c r="CM132" s="75"/>
      <c r="CN132" s="75"/>
      <c r="CO132" s="14"/>
      <c r="CP132" s="14"/>
      <c r="CQ132" s="15"/>
      <c r="CR132" s="14"/>
      <c r="CS132" s="19"/>
      <c r="CT132" s="77"/>
      <c r="CU132" s="75"/>
      <c r="CV132" s="75"/>
      <c r="CW132" s="14"/>
      <c r="CX132" s="14"/>
      <c r="CY132" s="15"/>
      <c r="CZ132" s="14"/>
      <c r="DA132" s="19"/>
      <c r="DB132" s="77"/>
      <c r="DC132" s="75"/>
      <c r="DD132" s="75"/>
      <c r="DE132" s="14"/>
      <c r="DF132" s="14"/>
      <c r="DG132" s="15"/>
      <c r="DH132" s="14"/>
      <c r="DI132" s="19"/>
      <c r="DJ132" s="77"/>
      <c r="DK132" s="75"/>
      <c r="DL132" s="75"/>
      <c r="DM132" s="14"/>
      <c r="DN132" s="14"/>
      <c r="DO132" s="15"/>
      <c r="DP132" s="14"/>
      <c r="DQ132" s="19"/>
      <c r="DR132" s="77"/>
      <c r="DS132" s="75"/>
      <c r="DT132" s="75"/>
      <c r="DU132" s="14"/>
      <c r="DV132" s="14"/>
      <c r="DW132" s="15"/>
      <c r="DX132" s="14"/>
      <c r="DY132" s="19"/>
      <c r="DZ132" s="77"/>
      <c r="EA132" s="75"/>
      <c r="EB132" s="75"/>
      <c r="EC132" s="14"/>
      <c r="ED132" s="14"/>
      <c r="EE132" s="15"/>
      <c r="EF132" s="14"/>
      <c r="EG132" s="19"/>
      <c r="EH132" s="77"/>
      <c r="EI132" s="75"/>
      <c r="EJ132" s="75"/>
      <c r="EK132" s="14"/>
      <c r="EL132" s="14"/>
      <c r="EM132" s="15"/>
      <c r="EN132" s="14"/>
      <c r="EO132" s="19"/>
      <c r="EP132" s="77"/>
      <c r="EQ132" s="75"/>
      <c r="ER132" s="75"/>
      <c r="ES132" s="14"/>
      <c r="ET132" s="14"/>
      <c r="EU132" s="15"/>
      <c r="EV132" s="14"/>
      <c r="EW132" s="19"/>
      <c r="EX132" s="77"/>
      <c r="EY132" s="75"/>
      <c r="EZ132" s="75"/>
      <c r="FA132" s="14"/>
      <c r="FB132" s="14"/>
      <c r="FC132" s="15"/>
      <c r="FD132" s="14"/>
      <c r="FE132" s="19"/>
      <c r="FF132" s="77"/>
      <c r="FG132" s="75"/>
      <c r="FH132" s="75"/>
      <c r="FI132" s="14"/>
      <c r="FJ132" s="14"/>
      <c r="FK132" s="15"/>
      <c r="FL132" s="14"/>
      <c r="FM132" s="19"/>
      <c r="FN132" s="77"/>
      <c r="FO132" s="75"/>
      <c r="FP132" s="75"/>
      <c r="FQ132" s="14"/>
      <c r="FR132" s="14"/>
      <c r="FS132" s="15"/>
      <c r="FT132" s="14"/>
      <c r="FU132" s="19"/>
      <c r="FV132" s="77"/>
      <c r="FW132" s="75"/>
      <c r="FX132" s="75"/>
      <c r="FY132" s="14"/>
      <c r="FZ132" s="14"/>
      <c r="GA132" s="15"/>
      <c r="GB132" s="14"/>
      <c r="GC132" s="19"/>
      <c r="GD132" s="77"/>
      <c r="GE132" s="75"/>
      <c r="GF132" s="75"/>
      <c r="GG132" s="14"/>
      <c r="GH132" s="14"/>
      <c r="GI132" s="15"/>
      <c r="GJ132" s="14"/>
      <c r="GK132" s="19"/>
      <c r="GL132" s="77"/>
      <c r="GM132" s="75"/>
      <c r="GN132" s="75"/>
      <c r="GO132" s="14"/>
      <c r="GP132" s="14"/>
      <c r="GQ132" s="15"/>
      <c r="GR132" s="14"/>
      <c r="GS132" s="19"/>
      <c r="GT132" s="77"/>
      <c r="GU132" s="75"/>
      <c r="GV132" s="75"/>
      <c r="GW132" s="14"/>
      <c r="GX132" s="14"/>
      <c r="GY132" s="15"/>
      <c r="GZ132" s="14"/>
      <c r="HA132" s="19"/>
      <c r="HB132" s="77"/>
      <c r="HC132" s="75"/>
      <c r="HD132" s="75"/>
      <c r="HE132" s="14"/>
      <c r="HF132" s="14"/>
      <c r="HG132" s="15"/>
      <c r="HH132" s="14"/>
      <c r="HI132" s="19"/>
      <c r="HJ132" s="77"/>
      <c r="HK132" s="75"/>
      <c r="HL132" s="75"/>
      <c r="HM132" s="14"/>
      <c r="HN132" s="14"/>
      <c r="HO132" s="15"/>
      <c r="HP132" s="14"/>
      <c r="HQ132" s="19"/>
      <c r="HR132" s="77"/>
      <c r="HS132" s="75"/>
      <c r="HT132" s="75"/>
      <c r="HU132" s="14"/>
      <c r="HV132" s="14"/>
      <c r="HW132" s="15"/>
      <c r="HX132" s="14"/>
      <c r="HY132" s="19"/>
      <c r="HZ132" s="77"/>
      <c r="IA132" s="75"/>
      <c r="IB132" s="75"/>
      <c r="IC132" s="14"/>
      <c r="ID132" s="14"/>
      <c r="IE132" s="15"/>
      <c r="IF132" s="14"/>
      <c r="IG132" s="19"/>
      <c r="IH132" s="77"/>
      <c r="II132" s="75"/>
      <c r="IJ132" s="75"/>
      <c r="IK132" s="14"/>
      <c r="IL132" s="14"/>
      <c r="IM132" s="15"/>
      <c r="IN132" s="14"/>
    </row>
    <row r="133" spans="1:248" s="13" customFormat="1" ht="12.75">
      <c r="A133" s="47">
        <v>13</v>
      </c>
      <c r="B133" s="122" t="s">
        <v>374</v>
      </c>
      <c r="C133" s="35" t="s">
        <v>47</v>
      </c>
      <c r="D133" s="117">
        <v>150</v>
      </c>
      <c r="E133" s="36">
        <v>1</v>
      </c>
      <c r="F133" s="36">
        <v>1</v>
      </c>
      <c r="G133" s="160">
        <f t="shared" si="5"/>
        <v>150</v>
      </c>
      <c r="H133" s="117">
        <v>3323</v>
      </c>
      <c r="I133" s="117" t="s">
        <v>393</v>
      </c>
      <c r="J133" s="77"/>
      <c r="K133" s="75"/>
      <c r="L133" s="75"/>
      <c r="M133" s="14"/>
      <c r="N133" s="14"/>
      <c r="O133" s="15"/>
      <c r="P133" s="14"/>
      <c r="Q133" s="19"/>
      <c r="R133" s="77"/>
      <c r="S133" s="75"/>
      <c r="T133" s="75"/>
      <c r="U133" s="14"/>
      <c r="V133" s="14"/>
      <c r="W133" s="15"/>
      <c r="X133" s="14"/>
      <c r="Y133" s="19"/>
      <c r="Z133" s="77"/>
      <c r="AA133" s="75"/>
      <c r="AB133" s="75"/>
      <c r="AC133" s="14"/>
      <c r="AD133" s="14"/>
      <c r="AE133" s="15"/>
      <c r="AF133" s="14"/>
      <c r="AG133" s="19"/>
      <c r="AH133" s="77"/>
      <c r="AI133" s="75"/>
      <c r="AJ133" s="75"/>
      <c r="AK133" s="14"/>
      <c r="AL133" s="14"/>
      <c r="AM133" s="15"/>
      <c r="AN133" s="14"/>
      <c r="AO133" s="19"/>
      <c r="AP133" s="77"/>
      <c r="AQ133" s="75"/>
      <c r="AR133" s="75"/>
      <c r="AS133" s="14"/>
      <c r="AT133" s="14"/>
      <c r="AU133" s="15"/>
      <c r="AV133" s="14"/>
      <c r="AW133" s="19"/>
      <c r="AX133" s="77"/>
      <c r="AY133" s="75"/>
      <c r="AZ133" s="75"/>
      <c r="BA133" s="14"/>
      <c r="BB133" s="14"/>
      <c r="BC133" s="15"/>
      <c r="BD133" s="14"/>
      <c r="BE133" s="19"/>
      <c r="BF133" s="77"/>
      <c r="BG133" s="75"/>
      <c r="BH133" s="75"/>
      <c r="BI133" s="14"/>
      <c r="BJ133" s="14"/>
      <c r="BK133" s="15"/>
      <c r="BL133" s="14"/>
      <c r="BM133" s="19"/>
      <c r="BN133" s="77"/>
      <c r="BO133" s="75"/>
      <c r="BP133" s="75"/>
      <c r="BQ133" s="14"/>
      <c r="BR133" s="14"/>
      <c r="BS133" s="15"/>
      <c r="BT133" s="14"/>
      <c r="BU133" s="19"/>
      <c r="BV133" s="77"/>
      <c r="BW133" s="75"/>
      <c r="BX133" s="75"/>
      <c r="BY133" s="14"/>
      <c r="BZ133" s="14"/>
      <c r="CA133" s="15"/>
      <c r="CB133" s="14"/>
      <c r="CC133" s="19"/>
      <c r="CD133" s="77"/>
      <c r="CE133" s="75"/>
      <c r="CF133" s="75"/>
      <c r="CG133" s="14"/>
      <c r="CH133" s="14"/>
      <c r="CI133" s="15"/>
      <c r="CJ133" s="14"/>
      <c r="CK133" s="19"/>
      <c r="CL133" s="77"/>
      <c r="CM133" s="75"/>
      <c r="CN133" s="75"/>
      <c r="CO133" s="14"/>
      <c r="CP133" s="14"/>
      <c r="CQ133" s="15"/>
      <c r="CR133" s="14"/>
      <c r="CS133" s="19"/>
      <c r="CT133" s="77"/>
      <c r="CU133" s="75"/>
      <c r="CV133" s="75"/>
      <c r="CW133" s="14"/>
      <c r="CX133" s="14"/>
      <c r="CY133" s="15"/>
      <c r="CZ133" s="14"/>
      <c r="DA133" s="19"/>
      <c r="DB133" s="77"/>
      <c r="DC133" s="75"/>
      <c r="DD133" s="75"/>
      <c r="DE133" s="14"/>
      <c r="DF133" s="14"/>
      <c r="DG133" s="15"/>
      <c r="DH133" s="14"/>
      <c r="DI133" s="19"/>
      <c r="DJ133" s="77"/>
      <c r="DK133" s="75"/>
      <c r="DL133" s="75"/>
      <c r="DM133" s="14"/>
      <c r="DN133" s="14"/>
      <c r="DO133" s="15"/>
      <c r="DP133" s="14"/>
      <c r="DQ133" s="19"/>
      <c r="DR133" s="77"/>
      <c r="DS133" s="75"/>
      <c r="DT133" s="75"/>
      <c r="DU133" s="14"/>
      <c r="DV133" s="14"/>
      <c r="DW133" s="15"/>
      <c r="DX133" s="14"/>
      <c r="DY133" s="19"/>
      <c r="DZ133" s="77"/>
      <c r="EA133" s="75"/>
      <c r="EB133" s="75"/>
      <c r="EC133" s="14"/>
      <c r="ED133" s="14"/>
      <c r="EE133" s="15"/>
      <c r="EF133" s="14"/>
      <c r="EG133" s="19"/>
      <c r="EH133" s="77"/>
      <c r="EI133" s="75"/>
      <c r="EJ133" s="75"/>
      <c r="EK133" s="14"/>
      <c r="EL133" s="14"/>
      <c r="EM133" s="15"/>
      <c r="EN133" s="14"/>
      <c r="EO133" s="19"/>
      <c r="EP133" s="77"/>
      <c r="EQ133" s="75"/>
      <c r="ER133" s="75"/>
      <c r="ES133" s="14"/>
      <c r="ET133" s="14"/>
      <c r="EU133" s="15"/>
      <c r="EV133" s="14"/>
      <c r="EW133" s="19"/>
      <c r="EX133" s="77"/>
      <c r="EY133" s="75"/>
      <c r="EZ133" s="75"/>
      <c r="FA133" s="14"/>
      <c r="FB133" s="14"/>
      <c r="FC133" s="15"/>
      <c r="FD133" s="14"/>
      <c r="FE133" s="19"/>
      <c r="FF133" s="77"/>
      <c r="FG133" s="75"/>
      <c r="FH133" s="75"/>
      <c r="FI133" s="14"/>
      <c r="FJ133" s="14"/>
      <c r="FK133" s="15"/>
      <c r="FL133" s="14"/>
      <c r="FM133" s="19"/>
      <c r="FN133" s="77"/>
      <c r="FO133" s="75"/>
      <c r="FP133" s="75"/>
      <c r="FQ133" s="14"/>
      <c r="FR133" s="14"/>
      <c r="FS133" s="15"/>
      <c r="FT133" s="14"/>
      <c r="FU133" s="19"/>
      <c r="FV133" s="77"/>
      <c r="FW133" s="75"/>
      <c r="FX133" s="75"/>
      <c r="FY133" s="14"/>
      <c r="FZ133" s="14"/>
      <c r="GA133" s="15"/>
      <c r="GB133" s="14"/>
      <c r="GC133" s="19"/>
      <c r="GD133" s="77"/>
      <c r="GE133" s="75"/>
      <c r="GF133" s="75"/>
      <c r="GG133" s="14"/>
      <c r="GH133" s="14"/>
      <c r="GI133" s="15"/>
      <c r="GJ133" s="14"/>
      <c r="GK133" s="19"/>
      <c r="GL133" s="77"/>
      <c r="GM133" s="75"/>
      <c r="GN133" s="75"/>
      <c r="GO133" s="14"/>
      <c r="GP133" s="14"/>
      <c r="GQ133" s="15"/>
      <c r="GR133" s="14"/>
      <c r="GS133" s="19"/>
      <c r="GT133" s="77"/>
      <c r="GU133" s="75"/>
      <c r="GV133" s="75"/>
      <c r="GW133" s="14"/>
      <c r="GX133" s="14"/>
      <c r="GY133" s="15"/>
      <c r="GZ133" s="14"/>
      <c r="HA133" s="19"/>
      <c r="HB133" s="77"/>
      <c r="HC133" s="75"/>
      <c r="HD133" s="75"/>
      <c r="HE133" s="14"/>
      <c r="HF133" s="14"/>
      <c r="HG133" s="15"/>
      <c r="HH133" s="14"/>
      <c r="HI133" s="19"/>
      <c r="HJ133" s="77"/>
      <c r="HK133" s="75"/>
      <c r="HL133" s="75"/>
      <c r="HM133" s="14"/>
      <c r="HN133" s="14"/>
      <c r="HO133" s="15"/>
      <c r="HP133" s="14"/>
      <c r="HQ133" s="19"/>
      <c r="HR133" s="77"/>
      <c r="HS133" s="75"/>
      <c r="HT133" s="75"/>
      <c r="HU133" s="14"/>
      <c r="HV133" s="14"/>
      <c r="HW133" s="15"/>
      <c r="HX133" s="14"/>
      <c r="HY133" s="19"/>
      <c r="HZ133" s="77"/>
      <c r="IA133" s="75"/>
      <c r="IB133" s="75"/>
      <c r="IC133" s="14"/>
      <c r="ID133" s="14"/>
      <c r="IE133" s="15"/>
      <c r="IF133" s="14"/>
      <c r="IG133" s="19"/>
      <c r="IH133" s="77"/>
      <c r="II133" s="75"/>
      <c r="IJ133" s="75"/>
      <c r="IK133" s="14"/>
      <c r="IL133" s="14"/>
      <c r="IM133" s="15"/>
      <c r="IN133" s="14"/>
    </row>
    <row r="134" spans="1:248" s="13" customFormat="1" ht="12.75">
      <c r="A134" s="47">
        <v>14</v>
      </c>
      <c r="B134" s="122" t="s">
        <v>375</v>
      </c>
      <c r="C134" s="35" t="s">
        <v>47</v>
      </c>
      <c r="D134" s="117">
        <v>198</v>
      </c>
      <c r="E134" s="36">
        <v>1</v>
      </c>
      <c r="F134" s="36">
        <v>1</v>
      </c>
      <c r="G134" s="160">
        <f t="shared" si="5"/>
        <v>198</v>
      </c>
      <c r="H134" s="117">
        <v>5869</v>
      </c>
      <c r="I134" s="117" t="s">
        <v>394</v>
      </c>
      <c r="J134" s="77"/>
      <c r="K134" s="75"/>
      <c r="L134" s="75"/>
      <c r="M134" s="14"/>
      <c r="N134" s="14"/>
      <c r="O134" s="15"/>
      <c r="P134" s="14"/>
      <c r="Q134" s="19"/>
      <c r="R134" s="77"/>
      <c r="S134" s="75"/>
      <c r="T134" s="75"/>
      <c r="U134" s="14"/>
      <c r="V134" s="14"/>
      <c r="W134" s="15"/>
      <c r="X134" s="14"/>
      <c r="Y134" s="19"/>
      <c r="Z134" s="77"/>
      <c r="AA134" s="75"/>
      <c r="AB134" s="75"/>
      <c r="AC134" s="14"/>
      <c r="AD134" s="14"/>
      <c r="AE134" s="15"/>
      <c r="AF134" s="14"/>
      <c r="AG134" s="19"/>
      <c r="AH134" s="77"/>
      <c r="AI134" s="75"/>
      <c r="AJ134" s="75"/>
      <c r="AK134" s="14"/>
      <c r="AL134" s="14"/>
      <c r="AM134" s="15"/>
      <c r="AN134" s="14"/>
      <c r="AO134" s="19"/>
      <c r="AP134" s="77"/>
      <c r="AQ134" s="75"/>
      <c r="AR134" s="75"/>
      <c r="AS134" s="14"/>
      <c r="AT134" s="14"/>
      <c r="AU134" s="15"/>
      <c r="AV134" s="14"/>
      <c r="AW134" s="19"/>
      <c r="AX134" s="77"/>
      <c r="AY134" s="75"/>
      <c r="AZ134" s="75"/>
      <c r="BA134" s="14"/>
      <c r="BB134" s="14"/>
      <c r="BC134" s="15"/>
      <c r="BD134" s="14"/>
      <c r="BE134" s="19"/>
      <c r="BF134" s="77"/>
      <c r="BG134" s="75"/>
      <c r="BH134" s="75"/>
      <c r="BI134" s="14"/>
      <c r="BJ134" s="14"/>
      <c r="BK134" s="15"/>
      <c r="BL134" s="14"/>
      <c r="BM134" s="19"/>
      <c r="BN134" s="77"/>
      <c r="BO134" s="75"/>
      <c r="BP134" s="75"/>
      <c r="BQ134" s="14"/>
      <c r="BR134" s="14"/>
      <c r="BS134" s="15"/>
      <c r="BT134" s="14"/>
      <c r="BU134" s="19"/>
      <c r="BV134" s="77"/>
      <c r="BW134" s="75"/>
      <c r="BX134" s="75"/>
      <c r="BY134" s="14"/>
      <c r="BZ134" s="14"/>
      <c r="CA134" s="15"/>
      <c r="CB134" s="14"/>
      <c r="CC134" s="19"/>
      <c r="CD134" s="77"/>
      <c r="CE134" s="75"/>
      <c r="CF134" s="75"/>
      <c r="CG134" s="14"/>
      <c r="CH134" s="14"/>
      <c r="CI134" s="15"/>
      <c r="CJ134" s="14"/>
      <c r="CK134" s="19"/>
      <c r="CL134" s="77"/>
      <c r="CM134" s="75"/>
      <c r="CN134" s="75"/>
      <c r="CO134" s="14"/>
      <c r="CP134" s="14"/>
      <c r="CQ134" s="15"/>
      <c r="CR134" s="14"/>
      <c r="CS134" s="19"/>
      <c r="CT134" s="77"/>
      <c r="CU134" s="75"/>
      <c r="CV134" s="75"/>
      <c r="CW134" s="14"/>
      <c r="CX134" s="14"/>
      <c r="CY134" s="15"/>
      <c r="CZ134" s="14"/>
      <c r="DA134" s="19"/>
      <c r="DB134" s="77"/>
      <c r="DC134" s="75"/>
      <c r="DD134" s="75"/>
      <c r="DE134" s="14"/>
      <c r="DF134" s="14"/>
      <c r="DG134" s="15"/>
      <c r="DH134" s="14"/>
      <c r="DI134" s="19"/>
      <c r="DJ134" s="77"/>
      <c r="DK134" s="75"/>
      <c r="DL134" s="75"/>
      <c r="DM134" s="14"/>
      <c r="DN134" s="14"/>
      <c r="DO134" s="15"/>
      <c r="DP134" s="14"/>
      <c r="DQ134" s="19"/>
      <c r="DR134" s="77"/>
      <c r="DS134" s="75"/>
      <c r="DT134" s="75"/>
      <c r="DU134" s="14"/>
      <c r="DV134" s="14"/>
      <c r="DW134" s="15"/>
      <c r="DX134" s="14"/>
      <c r="DY134" s="19"/>
      <c r="DZ134" s="77"/>
      <c r="EA134" s="75"/>
      <c r="EB134" s="75"/>
      <c r="EC134" s="14"/>
      <c r="ED134" s="14"/>
      <c r="EE134" s="15"/>
      <c r="EF134" s="14"/>
      <c r="EG134" s="19"/>
      <c r="EH134" s="77"/>
      <c r="EI134" s="75"/>
      <c r="EJ134" s="75"/>
      <c r="EK134" s="14"/>
      <c r="EL134" s="14"/>
      <c r="EM134" s="15"/>
      <c r="EN134" s="14"/>
      <c r="EO134" s="19"/>
      <c r="EP134" s="77"/>
      <c r="EQ134" s="75"/>
      <c r="ER134" s="75"/>
      <c r="ES134" s="14"/>
      <c r="ET134" s="14"/>
      <c r="EU134" s="15"/>
      <c r="EV134" s="14"/>
      <c r="EW134" s="19"/>
      <c r="EX134" s="77"/>
      <c r="EY134" s="75"/>
      <c r="EZ134" s="75"/>
      <c r="FA134" s="14"/>
      <c r="FB134" s="14"/>
      <c r="FC134" s="15"/>
      <c r="FD134" s="14"/>
      <c r="FE134" s="19"/>
      <c r="FF134" s="77"/>
      <c r="FG134" s="75"/>
      <c r="FH134" s="75"/>
      <c r="FI134" s="14"/>
      <c r="FJ134" s="14"/>
      <c r="FK134" s="15"/>
      <c r="FL134" s="14"/>
      <c r="FM134" s="19"/>
      <c r="FN134" s="77"/>
      <c r="FO134" s="75"/>
      <c r="FP134" s="75"/>
      <c r="FQ134" s="14"/>
      <c r="FR134" s="14"/>
      <c r="FS134" s="15"/>
      <c r="FT134" s="14"/>
      <c r="FU134" s="19"/>
      <c r="FV134" s="77"/>
      <c r="FW134" s="75"/>
      <c r="FX134" s="75"/>
      <c r="FY134" s="14"/>
      <c r="FZ134" s="14"/>
      <c r="GA134" s="15"/>
      <c r="GB134" s="14"/>
      <c r="GC134" s="19"/>
      <c r="GD134" s="77"/>
      <c r="GE134" s="75"/>
      <c r="GF134" s="75"/>
      <c r="GG134" s="14"/>
      <c r="GH134" s="14"/>
      <c r="GI134" s="15"/>
      <c r="GJ134" s="14"/>
      <c r="GK134" s="19"/>
      <c r="GL134" s="77"/>
      <c r="GM134" s="75"/>
      <c r="GN134" s="75"/>
      <c r="GO134" s="14"/>
      <c r="GP134" s="14"/>
      <c r="GQ134" s="15"/>
      <c r="GR134" s="14"/>
      <c r="GS134" s="19"/>
      <c r="GT134" s="77"/>
      <c r="GU134" s="75"/>
      <c r="GV134" s="75"/>
      <c r="GW134" s="14"/>
      <c r="GX134" s="14"/>
      <c r="GY134" s="15"/>
      <c r="GZ134" s="14"/>
      <c r="HA134" s="19"/>
      <c r="HB134" s="77"/>
      <c r="HC134" s="75"/>
      <c r="HD134" s="75"/>
      <c r="HE134" s="14"/>
      <c r="HF134" s="14"/>
      <c r="HG134" s="15"/>
      <c r="HH134" s="14"/>
      <c r="HI134" s="19"/>
      <c r="HJ134" s="77"/>
      <c r="HK134" s="75"/>
      <c r="HL134" s="75"/>
      <c r="HM134" s="14"/>
      <c r="HN134" s="14"/>
      <c r="HO134" s="15"/>
      <c r="HP134" s="14"/>
      <c r="HQ134" s="19"/>
      <c r="HR134" s="77"/>
      <c r="HS134" s="75"/>
      <c r="HT134" s="75"/>
      <c r="HU134" s="14"/>
      <c r="HV134" s="14"/>
      <c r="HW134" s="15"/>
      <c r="HX134" s="14"/>
      <c r="HY134" s="19"/>
      <c r="HZ134" s="77"/>
      <c r="IA134" s="75"/>
      <c r="IB134" s="75"/>
      <c r="IC134" s="14"/>
      <c r="ID134" s="14"/>
      <c r="IE134" s="15"/>
      <c r="IF134" s="14"/>
      <c r="IG134" s="19"/>
      <c r="IH134" s="77"/>
      <c r="II134" s="75"/>
      <c r="IJ134" s="75"/>
      <c r="IK134" s="14"/>
      <c r="IL134" s="14"/>
      <c r="IM134" s="15"/>
      <c r="IN134" s="14"/>
    </row>
    <row r="135" spans="1:248" s="13" customFormat="1" ht="12.75">
      <c r="A135" s="47">
        <v>15</v>
      </c>
      <c r="B135" s="122" t="s">
        <v>376</v>
      </c>
      <c r="C135" s="35" t="s">
        <v>47</v>
      </c>
      <c r="D135" s="117">
        <v>383</v>
      </c>
      <c r="E135" s="36">
        <v>1</v>
      </c>
      <c r="F135" s="36">
        <v>1</v>
      </c>
      <c r="G135" s="160">
        <f t="shared" si="5"/>
        <v>383</v>
      </c>
      <c r="H135" s="117">
        <v>25846</v>
      </c>
      <c r="I135" s="117" t="s">
        <v>404</v>
      </c>
      <c r="J135" s="77"/>
      <c r="K135" s="75"/>
      <c r="L135" s="75"/>
      <c r="M135" s="14"/>
      <c r="N135" s="14"/>
      <c r="O135" s="15"/>
      <c r="P135" s="14"/>
      <c r="Q135" s="19"/>
      <c r="R135" s="77"/>
      <c r="S135" s="75"/>
      <c r="T135" s="75"/>
      <c r="U135" s="14"/>
      <c r="V135" s="14"/>
      <c r="W135" s="15"/>
      <c r="X135" s="14"/>
      <c r="Y135" s="19"/>
      <c r="Z135" s="77"/>
      <c r="AA135" s="75"/>
      <c r="AB135" s="75"/>
      <c r="AC135" s="14"/>
      <c r="AD135" s="14"/>
      <c r="AE135" s="15"/>
      <c r="AF135" s="14"/>
      <c r="AG135" s="19"/>
      <c r="AH135" s="77"/>
      <c r="AI135" s="75"/>
      <c r="AJ135" s="75"/>
      <c r="AK135" s="14"/>
      <c r="AL135" s="14"/>
      <c r="AM135" s="15"/>
      <c r="AN135" s="14"/>
      <c r="AO135" s="19"/>
      <c r="AP135" s="77"/>
      <c r="AQ135" s="75"/>
      <c r="AR135" s="75"/>
      <c r="AS135" s="14"/>
      <c r="AT135" s="14"/>
      <c r="AU135" s="15"/>
      <c r="AV135" s="14"/>
      <c r="AW135" s="19"/>
      <c r="AX135" s="77"/>
      <c r="AY135" s="75"/>
      <c r="AZ135" s="75"/>
      <c r="BA135" s="14"/>
      <c r="BB135" s="14"/>
      <c r="BC135" s="15"/>
      <c r="BD135" s="14"/>
      <c r="BE135" s="19"/>
      <c r="BF135" s="77"/>
      <c r="BG135" s="75"/>
      <c r="BH135" s="75"/>
      <c r="BI135" s="14"/>
      <c r="BJ135" s="14"/>
      <c r="BK135" s="15"/>
      <c r="BL135" s="14"/>
      <c r="BM135" s="19"/>
      <c r="BN135" s="77"/>
      <c r="BO135" s="75"/>
      <c r="BP135" s="75"/>
      <c r="BQ135" s="14"/>
      <c r="BR135" s="14"/>
      <c r="BS135" s="15"/>
      <c r="BT135" s="14"/>
      <c r="BU135" s="19"/>
      <c r="BV135" s="77"/>
      <c r="BW135" s="75"/>
      <c r="BX135" s="75"/>
      <c r="BY135" s="14"/>
      <c r="BZ135" s="14"/>
      <c r="CA135" s="15"/>
      <c r="CB135" s="14"/>
      <c r="CC135" s="19"/>
      <c r="CD135" s="77"/>
      <c r="CE135" s="75"/>
      <c r="CF135" s="75"/>
      <c r="CG135" s="14"/>
      <c r="CH135" s="14"/>
      <c r="CI135" s="15"/>
      <c r="CJ135" s="14"/>
      <c r="CK135" s="19"/>
      <c r="CL135" s="77"/>
      <c r="CM135" s="75"/>
      <c r="CN135" s="75"/>
      <c r="CO135" s="14"/>
      <c r="CP135" s="14"/>
      <c r="CQ135" s="15"/>
      <c r="CR135" s="14"/>
      <c r="CS135" s="19"/>
      <c r="CT135" s="77"/>
      <c r="CU135" s="75"/>
      <c r="CV135" s="75"/>
      <c r="CW135" s="14"/>
      <c r="CX135" s="14"/>
      <c r="CY135" s="15"/>
      <c r="CZ135" s="14"/>
      <c r="DA135" s="19"/>
      <c r="DB135" s="77"/>
      <c r="DC135" s="75"/>
      <c r="DD135" s="75"/>
      <c r="DE135" s="14"/>
      <c r="DF135" s="14"/>
      <c r="DG135" s="15"/>
      <c r="DH135" s="14"/>
      <c r="DI135" s="19"/>
      <c r="DJ135" s="77"/>
      <c r="DK135" s="75"/>
      <c r="DL135" s="75"/>
      <c r="DM135" s="14"/>
      <c r="DN135" s="14"/>
      <c r="DO135" s="15"/>
      <c r="DP135" s="14"/>
      <c r="DQ135" s="19"/>
      <c r="DR135" s="77"/>
      <c r="DS135" s="75"/>
      <c r="DT135" s="75"/>
      <c r="DU135" s="14"/>
      <c r="DV135" s="14"/>
      <c r="DW135" s="15"/>
      <c r="DX135" s="14"/>
      <c r="DY135" s="19"/>
      <c r="DZ135" s="77"/>
      <c r="EA135" s="75"/>
      <c r="EB135" s="75"/>
      <c r="EC135" s="14"/>
      <c r="ED135" s="14"/>
      <c r="EE135" s="15"/>
      <c r="EF135" s="14"/>
      <c r="EG135" s="19"/>
      <c r="EH135" s="77"/>
      <c r="EI135" s="75"/>
      <c r="EJ135" s="75"/>
      <c r="EK135" s="14"/>
      <c r="EL135" s="14"/>
      <c r="EM135" s="15"/>
      <c r="EN135" s="14"/>
      <c r="EO135" s="19"/>
      <c r="EP135" s="77"/>
      <c r="EQ135" s="75"/>
      <c r="ER135" s="75"/>
      <c r="ES135" s="14"/>
      <c r="ET135" s="14"/>
      <c r="EU135" s="15"/>
      <c r="EV135" s="14"/>
      <c r="EW135" s="19"/>
      <c r="EX135" s="77"/>
      <c r="EY135" s="75"/>
      <c r="EZ135" s="75"/>
      <c r="FA135" s="14"/>
      <c r="FB135" s="14"/>
      <c r="FC135" s="15"/>
      <c r="FD135" s="14"/>
      <c r="FE135" s="19"/>
      <c r="FF135" s="77"/>
      <c r="FG135" s="75"/>
      <c r="FH135" s="75"/>
      <c r="FI135" s="14"/>
      <c r="FJ135" s="14"/>
      <c r="FK135" s="15"/>
      <c r="FL135" s="14"/>
      <c r="FM135" s="19"/>
      <c r="FN135" s="77"/>
      <c r="FO135" s="75"/>
      <c r="FP135" s="75"/>
      <c r="FQ135" s="14"/>
      <c r="FR135" s="14"/>
      <c r="FS135" s="15"/>
      <c r="FT135" s="14"/>
      <c r="FU135" s="19"/>
      <c r="FV135" s="77"/>
      <c r="FW135" s="75"/>
      <c r="FX135" s="75"/>
      <c r="FY135" s="14"/>
      <c r="FZ135" s="14"/>
      <c r="GA135" s="15"/>
      <c r="GB135" s="14"/>
      <c r="GC135" s="19"/>
      <c r="GD135" s="77"/>
      <c r="GE135" s="75"/>
      <c r="GF135" s="75"/>
      <c r="GG135" s="14"/>
      <c r="GH135" s="14"/>
      <c r="GI135" s="15"/>
      <c r="GJ135" s="14"/>
      <c r="GK135" s="19"/>
      <c r="GL135" s="77"/>
      <c r="GM135" s="75"/>
      <c r="GN135" s="75"/>
      <c r="GO135" s="14"/>
      <c r="GP135" s="14"/>
      <c r="GQ135" s="15"/>
      <c r="GR135" s="14"/>
      <c r="GS135" s="19"/>
      <c r="GT135" s="77"/>
      <c r="GU135" s="75"/>
      <c r="GV135" s="75"/>
      <c r="GW135" s="14"/>
      <c r="GX135" s="14"/>
      <c r="GY135" s="15"/>
      <c r="GZ135" s="14"/>
      <c r="HA135" s="19"/>
      <c r="HB135" s="77"/>
      <c r="HC135" s="75"/>
      <c r="HD135" s="75"/>
      <c r="HE135" s="14"/>
      <c r="HF135" s="14"/>
      <c r="HG135" s="15"/>
      <c r="HH135" s="14"/>
      <c r="HI135" s="19"/>
      <c r="HJ135" s="77"/>
      <c r="HK135" s="75"/>
      <c r="HL135" s="75"/>
      <c r="HM135" s="14"/>
      <c r="HN135" s="14"/>
      <c r="HO135" s="15"/>
      <c r="HP135" s="14"/>
      <c r="HQ135" s="19"/>
      <c r="HR135" s="77"/>
      <c r="HS135" s="75"/>
      <c r="HT135" s="75"/>
      <c r="HU135" s="14"/>
      <c r="HV135" s="14"/>
      <c r="HW135" s="15"/>
      <c r="HX135" s="14"/>
      <c r="HY135" s="19"/>
      <c r="HZ135" s="77"/>
      <c r="IA135" s="75"/>
      <c r="IB135" s="75"/>
      <c r="IC135" s="14"/>
      <c r="ID135" s="14"/>
      <c r="IE135" s="15"/>
      <c r="IF135" s="14"/>
      <c r="IG135" s="19"/>
      <c r="IH135" s="77"/>
      <c r="II135" s="75"/>
      <c r="IJ135" s="75"/>
      <c r="IK135" s="14"/>
      <c r="IL135" s="14"/>
      <c r="IM135" s="15"/>
      <c r="IN135" s="14"/>
    </row>
    <row r="136" spans="1:248" s="13" customFormat="1" ht="12.75">
      <c r="A136" s="47">
        <v>16</v>
      </c>
      <c r="B136" s="122" t="s">
        <v>377</v>
      </c>
      <c r="C136" s="35" t="s">
        <v>47</v>
      </c>
      <c r="D136" s="117">
        <v>20</v>
      </c>
      <c r="E136" s="36">
        <v>1</v>
      </c>
      <c r="F136" s="36">
        <v>1</v>
      </c>
      <c r="G136" s="160">
        <f t="shared" si="5"/>
        <v>20</v>
      </c>
      <c r="H136" s="117">
        <v>5565</v>
      </c>
      <c r="I136" s="117" t="s">
        <v>395</v>
      </c>
      <c r="J136" s="77"/>
      <c r="K136" s="75"/>
      <c r="L136" s="75"/>
      <c r="M136" s="14"/>
      <c r="N136" s="14"/>
      <c r="O136" s="15"/>
      <c r="P136" s="14"/>
      <c r="Q136" s="19"/>
      <c r="R136" s="77"/>
      <c r="S136" s="75"/>
      <c r="T136" s="75"/>
      <c r="U136" s="14"/>
      <c r="V136" s="14"/>
      <c r="W136" s="15"/>
      <c r="X136" s="14"/>
      <c r="Y136" s="19"/>
      <c r="Z136" s="77"/>
      <c r="AA136" s="75"/>
      <c r="AB136" s="75"/>
      <c r="AC136" s="14"/>
      <c r="AD136" s="14"/>
      <c r="AE136" s="15"/>
      <c r="AF136" s="14"/>
      <c r="AG136" s="19"/>
      <c r="AH136" s="77"/>
      <c r="AI136" s="75"/>
      <c r="AJ136" s="75"/>
      <c r="AK136" s="14"/>
      <c r="AL136" s="14"/>
      <c r="AM136" s="15"/>
      <c r="AN136" s="14"/>
      <c r="AO136" s="19"/>
      <c r="AP136" s="77"/>
      <c r="AQ136" s="75"/>
      <c r="AR136" s="75"/>
      <c r="AS136" s="14"/>
      <c r="AT136" s="14"/>
      <c r="AU136" s="15"/>
      <c r="AV136" s="14"/>
      <c r="AW136" s="19"/>
      <c r="AX136" s="77"/>
      <c r="AY136" s="75"/>
      <c r="AZ136" s="75"/>
      <c r="BA136" s="14"/>
      <c r="BB136" s="14"/>
      <c r="BC136" s="15"/>
      <c r="BD136" s="14"/>
      <c r="BE136" s="19"/>
      <c r="BF136" s="77"/>
      <c r="BG136" s="75"/>
      <c r="BH136" s="75"/>
      <c r="BI136" s="14"/>
      <c r="BJ136" s="14"/>
      <c r="BK136" s="15"/>
      <c r="BL136" s="14"/>
      <c r="BM136" s="19"/>
      <c r="BN136" s="77"/>
      <c r="BO136" s="75"/>
      <c r="BP136" s="75"/>
      <c r="BQ136" s="14"/>
      <c r="BR136" s="14"/>
      <c r="BS136" s="15"/>
      <c r="BT136" s="14"/>
      <c r="BU136" s="19"/>
      <c r="BV136" s="77"/>
      <c r="BW136" s="75"/>
      <c r="BX136" s="75"/>
      <c r="BY136" s="14"/>
      <c r="BZ136" s="14"/>
      <c r="CA136" s="15"/>
      <c r="CB136" s="14"/>
      <c r="CC136" s="19"/>
      <c r="CD136" s="77"/>
      <c r="CE136" s="75"/>
      <c r="CF136" s="75"/>
      <c r="CG136" s="14"/>
      <c r="CH136" s="14"/>
      <c r="CI136" s="15"/>
      <c r="CJ136" s="14"/>
      <c r="CK136" s="19"/>
      <c r="CL136" s="77"/>
      <c r="CM136" s="75"/>
      <c r="CN136" s="75"/>
      <c r="CO136" s="14"/>
      <c r="CP136" s="14"/>
      <c r="CQ136" s="15"/>
      <c r="CR136" s="14"/>
      <c r="CS136" s="19"/>
      <c r="CT136" s="77"/>
      <c r="CU136" s="75"/>
      <c r="CV136" s="75"/>
      <c r="CW136" s="14"/>
      <c r="CX136" s="14"/>
      <c r="CY136" s="15"/>
      <c r="CZ136" s="14"/>
      <c r="DA136" s="19"/>
      <c r="DB136" s="77"/>
      <c r="DC136" s="75"/>
      <c r="DD136" s="75"/>
      <c r="DE136" s="14"/>
      <c r="DF136" s="14"/>
      <c r="DG136" s="15"/>
      <c r="DH136" s="14"/>
      <c r="DI136" s="19"/>
      <c r="DJ136" s="77"/>
      <c r="DK136" s="75"/>
      <c r="DL136" s="75"/>
      <c r="DM136" s="14"/>
      <c r="DN136" s="14"/>
      <c r="DO136" s="15"/>
      <c r="DP136" s="14"/>
      <c r="DQ136" s="19"/>
      <c r="DR136" s="77"/>
      <c r="DS136" s="75"/>
      <c r="DT136" s="75"/>
      <c r="DU136" s="14"/>
      <c r="DV136" s="14"/>
      <c r="DW136" s="15"/>
      <c r="DX136" s="14"/>
      <c r="DY136" s="19"/>
      <c r="DZ136" s="77"/>
      <c r="EA136" s="75"/>
      <c r="EB136" s="75"/>
      <c r="EC136" s="14"/>
      <c r="ED136" s="14"/>
      <c r="EE136" s="15"/>
      <c r="EF136" s="14"/>
      <c r="EG136" s="19"/>
      <c r="EH136" s="77"/>
      <c r="EI136" s="75"/>
      <c r="EJ136" s="75"/>
      <c r="EK136" s="14"/>
      <c r="EL136" s="14"/>
      <c r="EM136" s="15"/>
      <c r="EN136" s="14"/>
      <c r="EO136" s="19"/>
      <c r="EP136" s="77"/>
      <c r="EQ136" s="75"/>
      <c r="ER136" s="75"/>
      <c r="ES136" s="14"/>
      <c r="ET136" s="14"/>
      <c r="EU136" s="15"/>
      <c r="EV136" s="14"/>
      <c r="EW136" s="19"/>
      <c r="EX136" s="77"/>
      <c r="EY136" s="75"/>
      <c r="EZ136" s="75"/>
      <c r="FA136" s="14"/>
      <c r="FB136" s="14"/>
      <c r="FC136" s="15"/>
      <c r="FD136" s="14"/>
      <c r="FE136" s="19"/>
      <c r="FF136" s="77"/>
      <c r="FG136" s="75"/>
      <c r="FH136" s="75"/>
      <c r="FI136" s="14"/>
      <c r="FJ136" s="14"/>
      <c r="FK136" s="15"/>
      <c r="FL136" s="14"/>
      <c r="FM136" s="19"/>
      <c r="FN136" s="77"/>
      <c r="FO136" s="75"/>
      <c r="FP136" s="75"/>
      <c r="FQ136" s="14"/>
      <c r="FR136" s="14"/>
      <c r="FS136" s="15"/>
      <c r="FT136" s="14"/>
      <c r="FU136" s="19"/>
      <c r="FV136" s="77"/>
      <c r="FW136" s="75"/>
      <c r="FX136" s="75"/>
      <c r="FY136" s="14"/>
      <c r="FZ136" s="14"/>
      <c r="GA136" s="15"/>
      <c r="GB136" s="14"/>
      <c r="GC136" s="19"/>
      <c r="GD136" s="77"/>
      <c r="GE136" s="75"/>
      <c r="GF136" s="75"/>
      <c r="GG136" s="14"/>
      <c r="GH136" s="14"/>
      <c r="GI136" s="15"/>
      <c r="GJ136" s="14"/>
      <c r="GK136" s="19"/>
      <c r="GL136" s="77"/>
      <c r="GM136" s="75"/>
      <c r="GN136" s="75"/>
      <c r="GO136" s="14"/>
      <c r="GP136" s="14"/>
      <c r="GQ136" s="15"/>
      <c r="GR136" s="14"/>
      <c r="GS136" s="19"/>
      <c r="GT136" s="77"/>
      <c r="GU136" s="75"/>
      <c r="GV136" s="75"/>
      <c r="GW136" s="14"/>
      <c r="GX136" s="14"/>
      <c r="GY136" s="15"/>
      <c r="GZ136" s="14"/>
      <c r="HA136" s="19"/>
      <c r="HB136" s="77"/>
      <c r="HC136" s="75"/>
      <c r="HD136" s="75"/>
      <c r="HE136" s="14"/>
      <c r="HF136" s="14"/>
      <c r="HG136" s="15"/>
      <c r="HH136" s="14"/>
      <c r="HI136" s="19"/>
      <c r="HJ136" s="77"/>
      <c r="HK136" s="75"/>
      <c r="HL136" s="75"/>
      <c r="HM136" s="14"/>
      <c r="HN136" s="14"/>
      <c r="HO136" s="15"/>
      <c r="HP136" s="14"/>
      <c r="HQ136" s="19"/>
      <c r="HR136" s="77"/>
      <c r="HS136" s="75"/>
      <c r="HT136" s="75"/>
      <c r="HU136" s="14"/>
      <c r="HV136" s="14"/>
      <c r="HW136" s="15"/>
      <c r="HX136" s="14"/>
      <c r="HY136" s="19"/>
      <c r="HZ136" s="77"/>
      <c r="IA136" s="75"/>
      <c r="IB136" s="75"/>
      <c r="IC136" s="14"/>
      <c r="ID136" s="14"/>
      <c r="IE136" s="15"/>
      <c r="IF136" s="14"/>
      <c r="IG136" s="19"/>
      <c r="IH136" s="77"/>
      <c r="II136" s="75"/>
      <c r="IJ136" s="75"/>
      <c r="IK136" s="14"/>
      <c r="IL136" s="14"/>
      <c r="IM136" s="15"/>
      <c r="IN136" s="14"/>
    </row>
    <row r="137" spans="1:248" s="13" customFormat="1" ht="12.75">
      <c r="A137" s="47">
        <v>17</v>
      </c>
      <c r="B137" s="122" t="s">
        <v>378</v>
      </c>
      <c r="C137" s="35" t="s">
        <v>47</v>
      </c>
      <c r="D137" s="117">
        <v>133</v>
      </c>
      <c r="E137" s="36">
        <v>1</v>
      </c>
      <c r="F137" s="36">
        <v>1</v>
      </c>
      <c r="G137" s="160">
        <f t="shared" si="5"/>
        <v>133</v>
      </c>
      <c r="H137" s="117">
        <v>4596</v>
      </c>
      <c r="I137" s="117" t="s">
        <v>396</v>
      </c>
      <c r="J137" s="77"/>
      <c r="K137" s="75"/>
      <c r="L137" s="75"/>
      <c r="M137" s="14"/>
      <c r="N137" s="14"/>
      <c r="O137" s="15"/>
      <c r="P137" s="14"/>
      <c r="Q137" s="19"/>
      <c r="R137" s="77"/>
      <c r="S137" s="75"/>
      <c r="T137" s="75"/>
      <c r="U137" s="14"/>
      <c r="V137" s="14"/>
      <c r="W137" s="15"/>
      <c r="X137" s="14"/>
      <c r="Y137" s="19"/>
      <c r="Z137" s="77"/>
      <c r="AA137" s="75"/>
      <c r="AB137" s="75"/>
      <c r="AC137" s="14"/>
      <c r="AD137" s="14"/>
      <c r="AE137" s="15"/>
      <c r="AF137" s="14"/>
      <c r="AG137" s="19"/>
      <c r="AH137" s="77"/>
      <c r="AI137" s="75"/>
      <c r="AJ137" s="75"/>
      <c r="AK137" s="14"/>
      <c r="AL137" s="14"/>
      <c r="AM137" s="15"/>
      <c r="AN137" s="14"/>
      <c r="AO137" s="19"/>
      <c r="AP137" s="77"/>
      <c r="AQ137" s="75"/>
      <c r="AR137" s="75"/>
      <c r="AS137" s="14"/>
      <c r="AT137" s="14"/>
      <c r="AU137" s="15"/>
      <c r="AV137" s="14"/>
      <c r="AW137" s="19"/>
      <c r="AX137" s="77"/>
      <c r="AY137" s="75"/>
      <c r="AZ137" s="75"/>
      <c r="BA137" s="14"/>
      <c r="BB137" s="14"/>
      <c r="BC137" s="15"/>
      <c r="BD137" s="14"/>
      <c r="BE137" s="19"/>
      <c r="BF137" s="77"/>
      <c r="BG137" s="75"/>
      <c r="BH137" s="75"/>
      <c r="BI137" s="14"/>
      <c r="BJ137" s="14"/>
      <c r="BK137" s="15"/>
      <c r="BL137" s="14"/>
      <c r="BM137" s="19"/>
      <c r="BN137" s="77"/>
      <c r="BO137" s="75"/>
      <c r="BP137" s="75"/>
      <c r="BQ137" s="14"/>
      <c r="BR137" s="14"/>
      <c r="BS137" s="15"/>
      <c r="BT137" s="14"/>
      <c r="BU137" s="19"/>
      <c r="BV137" s="77"/>
      <c r="BW137" s="75"/>
      <c r="BX137" s="75"/>
      <c r="BY137" s="14"/>
      <c r="BZ137" s="14"/>
      <c r="CA137" s="15"/>
      <c r="CB137" s="14"/>
      <c r="CC137" s="19"/>
      <c r="CD137" s="77"/>
      <c r="CE137" s="75"/>
      <c r="CF137" s="75"/>
      <c r="CG137" s="14"/>
      <c r="CH137" s="14"/>
      <c r="CI137" s="15"/>
      <c r="CJ137" s="14"/>
      <c r="CK137" s="19"/>
      <c r="CL137" s="77"/>
      <c r="CM137" s="75"/>
      <c r="CN137" s="75"/>
      <c r="CO137" s="14"/>
      <c r="CP137" s="14"/>
      <c r="CQ137" s="15"/>
      <c r="CR137" s="14"/>
      <c r="CS137" s="19"/>
      <c r="CT137" s="77"/>
      <c r="CU137" s="75"/>
      <c r="CV137" s="75"/>
      <c r="CW137" s="14"/>
      <c r="CX137" s="14"/>
      <c r="CY137" s="15"/>
      <c r="CZ137" s="14"/>
      <c r="DA137" s="19"/>
      <c r="DB137" s="77"/>
      <c r="DC137" s="75"/>
      <c r="DD137" s="75"/>
      <c r="DE137" s="14"/>
      <c r="DF137" s="14"/>
      <c r="DG137" s="15"/>
      <c r="DH137" s="14"/>
      <c r="DI137" s="19"/>
      <c r="DJ137" s="77"/>
      <c r="DK137" s="75"/>
      <c r="DL137" s="75"/>
      <c r="DM137" s="14"/>
      <c r="DN137" s="14"/>
      <c r="DO137" s="15"/>
      <c r="DP137" s="14"/>
      <c r="DQ137" s="19"/>
      <c r="DR137" s="77"/>
      <c r="DS137" s="75"/>
      <c r="DT137" s="75"/>
      <c r="DU137" s="14"/>
      <c r="DV137" s="14"/>
      <c r="DW137" s="15"/>
      <c r="DX137" s="14"/>
      <c r="DY137" s="19"/>
      <c r="DZ137" s="77"/>
      <c r="EA137" s="75"/>
      <c r="EB137" s="75"/>
      <c r="EC137" s="14"/>
      <c r="ED137" s="14"/>
      <c r="EE137" s="15"/>
      <c r="EF137" s="14"/>
      <c r="EG137" s="19"/>
      <c r="EH137" s="77"/>
      <c r="EI137" s="75"/>
      <c r="EJ137" s="75"/>
      <c r="EK137" s="14"/>
      <c r="EL137" s="14"/>
      <c r="EM137" s="15"/>
      <c r="EN137" s="14"/>
      <c r="EO137" s="19"/>
      <c r="EP137" s="77"/>
      <c r="EQ137" s="75"/>
      <c r="ER137" s="75"/>
      <c r="ES137" s="14"/>
      <c r="ET137" s="14"/>
      <c r="EU137" s="15"/>
      <c r="EV137" s="14"/>
      <c r="EW137" s="19"/>
      <c r="EX137" s="77"/>
      <c r="EY137" s="75"/>
      <c r="EZ137" s="75"/>
      <c r="FA137" s="14"/>
      <c r="FB137" s="14"/>
      <c r="FC137" s="15"/>
      <c r="FD137" s="14"/>
      <c r="FE137" s="19"/>
      <c r="FF137" s="77"/>
      <c r="FG137" s="75"/>
      <c r="FH137" s="75"/>
      <c r="FI137" s="14"/>
      <c r="FJ137" s="14"/>
      <c r="FK137" s="15"/>
      <c r="FL137" s="14"/>
      <c r="FM137" s="19"/>
      <c r="FN137" s="77"/>
      <c r="FO137" s="75"/>
      <c r="FP137" s="75"/>
      <c r="FQ137" s="14"/>
      <c r="FR137" s="14"/>
      <c r="FS137" s="15"/>
      <c r="FT137" s="14"/>
      <c r="FU137" s="19"/>
      <c r="FV137" s="77"/>
      <c r="FW137" s="75"/>
      <c r="FX137" s="75"/>
      <c r="FY137" s="14"/>
      <c r="FZ137" s="14"/>
      <c r="GA137" s="15"/>
      <c r="GB137" s="14"/>
      <c r="GC137" s="19"/>
      <c r="GD137" s="77"/>
      <c r="GE137" s="75"/>
      <c r="GF137" s="75"/>
      <c r="GG137" s="14"/>
      <c r="GH137" s="14"/>
      <c r="GI137" s="15"/>
      <c r="GJ137" s="14"/>
      <c r="GK137" s="19"/>
      <c r="GL137" s="77"/>
      <c r="GM137" s="75"/>
      <c r="GN137" s="75"/>
      <c r="GO137" s="14"/>
      <c r="GP137" s="14"/>
      <c r="GQ137" s="15"/>
      <c r="GR137" s="14"/>
      <c r="GS137" s="19"/>
      <c r="GT137" s="77"/>
      <c r="GU137" s="75"/>
      <c r="GV137" s="75"/>
      <c r="GW137" s="14"/>
      <c r="GX137" s="14"/>
      <c r="GY137" s="15"/>
      <c r="GZ137" s="14"/>
      <c r="HA137" s="19"/>
      <c r="HB137" s="77"/>
      <c r="HC137" s="75"/>
      <c r="HD137" s="75"/>
      <c r="HE137" s="14"/>
      <c r="HF137" s="14"/>
      <c r="HG137" s="15"/>
      <c r="HH137" s="14"/>
      <c r="HI137" s="19"/>
      <c r="HJ137" s="77"/>
      <c r="HK137" s="75"/>
      <c r="HL137" s="75"/>
      <c r="HM137" s="14"/>
      <c r="HN137" s="14"/>
      <c r="HO137" s="15"/>
      <c r="HP137" s="14"/>
      <c r="HQ137" s="19"/>
      <c r="HR137" s="77"/>
      <c r="HS137" s="75"/>
      <c r="HT137" s="75"/>
      <c r="HU137" s="14"/>
      <c r="HV137" s="14"/>
      <c r="HW137" s="15"/>
      <c r="HX137" s="14"/>
      <c r="HY137" s="19"/>
      <c r="HZ137" s="77"/>
      <c r="IA137" s="75"/>
      <c r="IB137" s="75"/>
      <c r="IC137" s="14"/>
      <c r="ID137" s="14"/>
      <c r="IE137" s="15"/>
      <c r="IF137" s="14"/>
      <c r="IG137" s="19"/>
      <c r="IH137" s="77"/>
      <c r="II137" s="75"/>
      <c r="IJ137" s="75"/>
      <c r="IK137" s="14"/>
      <c r="IL137" s="14"/>
      <c r="IM137" s="15"/>
      <c r="IN137" s="14"/>
    </row>
    <row r="138" spans="1:248" s="13" customFormat="1" ht="12.75">
      <c r="A138" s="47">
        <v>18</v>
      </c>
      <c r="B138" s="158" t="s">
        <v>443</v>
      </c>
      <c r="C138" s="35" t="s">
        <v>47</v>
      </c>
      <c r="D138" s="117">
        <v>40</v>
      </c>
      <c r="E138" s="36">
        <v>1</v>
      </c>
      <c r="F138" s="36">
        <v>1</v>
      </c>
      <c r="G138" s="160">
        <f t="shared" si="5"/>
        <v>40</v>
      </c>
      <c r="H138" s="117">
        <v>1203</v>
      </c>
      <c r="I138" s="117" t="s">
        <v>397</v>
      </c>
      <c r="J138" s="77"/>
      <c r="K138" s="75"/>
      <c r="L138" s="75"/>
      <c r="M138" s="14"/>
      <c r="N138" s="14"/>
      <c r="O138" s="15"/>
      <c r="P138" s="14"/>
      <c r="Q138" s="19"/>
      <c r="R138" s="77"/>
      <c r="S138" s="75"/>
      <c r="T138" s="75"/>
      <c r="U138" s="14"/>
      <c r="V138" s="14"/>
      <c r="W138" s="15"/>
      <c r="X138" s="14"/>
      <c r="Y138" s="19"/>
      <c r="Z138" s="77"/>
      <c r="AA138" s="75"/>
      <c r="AB138" s="75"/>
      <c r="AC138" s="14"/>
      <c r="AD138" s="14"/>
      <c r="AE138" s="15"/>
      <c r="AF138" s="14"/>
      <c r="AG138" s="19"/>
      <c r="AH138" s="77"/>
      <c r="AI138" s="75"/>
      <c r="AJ138" s="75"/>
      <c r="AK138" s="14"/>
      <c r="AL138" s="14"/>
      <c r="AM138" s="15"/>
      <c r="AN138" s="14"/>
      <c r="AO138" s="19"/>
      <c r="AP138" s="77"/>
      <c r="AQ138" s="75"/>
      <c r="AR138" s="75"/>
      <c r="AS138" s="14"/>
      <c r="AT138" s="14"/>
      <c r="AU138" s="15"/>
      <c r="AV138" s="14"/>
      <c r="AW138" s="19"/>
      <c r="AX138" s="77"/>
      <c r="AY138" s="75"/>
      <c r="AZ138" s="75"/>
      <c r="BA138" s="14"/>
      <c r="BB138" s="14"/>
      <c r="BC138" s="15"/>
      <c r="BD138" s="14"/>
      <c r="BE138" s="19"/>
      <c r="BF138" s="77"/>
      <c r="BG138" s="75"/>
      <c r="BH138" s="75"/>
      <c r="BI138" s="14"/>
      <c r="BJ138" s="14"/>
      <c r="BK138" s="15"/>
      <c r="BL138" s="14"/>
      <c r="BM138" s="19"/>
      <c r="BN138" s="77"/>
      <c r="BO138" s="75"/>
      <c r="BP138" s="75"/>
      <c r="BQ138" s="14"/>
      <c r="BR138" s="14"/>
      <c r="BS138" s="15"/>
      <c r="BT138" s="14"/>
      <c r="BU138" s="19"/>
      <c r="BV138" s="77"/>
      <c r="BW138" s="75"/>
      <c r="BX138" s="75"/>
      <c r="BY138" s="14"/>
      <c r="BZ138" s="14"/>
      <c r="CA138" s="15"/>
      <c r="CB138" s="14"/>
      <c r="CC138" s="19"/>
      <c r="CD138" s="77"/>
      <c r="CE138" s="75"/>
      <c r="CF138" s="75"/>
      <c r="CG138" s="14"/>
      <c r="CH138" s="14"/>
      <c r="CI138" s="15"/>
      <c r="CJ138" s="14"/>
      <c r="CK138" s="19"/>
      <c r="CL138" s="77"/>
      <c r="CM138" s="75"/>
      <c r="CN138" s="75"/>
      <c r="CO138" s="14"/>
      <c r="CP138" s="14"/>
      <c r="CQ138" s="15"/>
      <c r="CR138" s="14"/>
      <c r="CS138" s="19"/>
      <c r="CT138" s="77"/>
      <c r="CU138" s="75"/>
      <c r="CV138" s="75"/>
      <c r="CW138" s="14"/>
      <c r="CX138" s="14"/>
      <c r="CY138" s="15"/>
      <c r="CZ138" s="14"/>
      <c r="DA138" s="19"/>
      <c r="DB138" s="77"/>
      <c r="DC138" s="75"/>
      <c r="DD138" s="75"/>
      <c r="DE138" s="14"/>
      <c r="DF138" s="14"/>
      <c r="DG138" s="15"/>
      <c r="DH138" s="14"/>
      <c r="DI138" s="19"/>
      <c r="DJ138" s="77"/>
      <c r="DK138" s="75"/>
      <c r="DL138" s="75"/>
      <c r="DM138" s="14"/>
      <c r="DN138" s="14"/>
      <c r="DO138" s="15"/>
      <c r="DP138" s="14"/>
      <c r="DQ138" s="19"/>
      <c r="DR138" s="77"/>
      <c r="DS138" s="75"/>
      <c r="DT138" s="75"/>
      <c r="DU138" s="14"/>
      <c r="DV138" s="14"/>
      <c r="DW138" s="15"/>
      <c r="DX138" s="14"/>
      <c r="DY138" s="19"/>
      <c r="DZ138" s="77"/>
      <c r="EA138" s="75"/>
      <c r="EB138" s="75"/>
      <c r="EC138" s="14"/>
      <c r="ED138" s="14"/>
      <c r="EE138" s="15"/>
      <c r="EF138" s="14"/>
      <c r="EG138" s="19"/>
      <c r="EH138" s="77"/>
      <c r="EI138" s="75"/>
      <c r="EJ138" s="75"/>
      <c r="EK138" s="14"/>
      <c r="EL138" s="14"/>
      <c r="EM138" s="15"/>
      <c r="EN138" s="14"/>
      <c r="EO138" s="19"/>
      <c r="EP138" s="77"/>
      <c r="EQ138" s="75"/>
      <c r="ER138" s="75"/>
      <c r="ES138" s="14"/>
      <c r="ET138" s="14"/>
      <c r="EU138" s="15"/>
      <c r="EV138" s="14"/>
      <c r="EW138" s="19"/>
      <c r="EX138" s="77"/>
      <c r="EY138" s="75"/>
      <c r="EZ138" s="75"/>
      <c r="FA138" s="14"/>
      <c r="FB138" s="14"/>
      <c r="FC138" s="15"/>
      <c r="FD138" s="14"/>
      <c r="FE138" s="19"/>
      <c r="FF138" s="77"/>
      <c r="FG138" s="75"/>
      <c r="FH138" s="75"/>
      <c r="FI138" s="14"/>
      <c r="FJ138" s="14"/>
      <c r="FK138" s="15"/>
      <c r="FL138" s="14"/>
      <c r="FM138" s="19"/>
      <c r="FN138" s="77"/>
      <c r="FO138" s="75"/>
      <c r="FP138" s="75"/>
      <c r="FQ138" s="14"/>
      <c r="FR138" s="14"/>
      <c r="FS138" s="15"/>
      <c r="FT138" s="14"/>
      <c r="FU138" s="19"/>
      <c r="FV138" s="77"/>
      <c r="FW138" s="75"/>
      <c r="FX138" s="75"/>
      <c r="FY138" s="14"/>
      <c r="FZ138" s="14"/>
      <c r="GA138" s="15"/>
      <c r="GB138" s="14"/>
      <c r="GC138" s="19"/>
      <c r="GD138" s="77"/>
      <c r="GE138" s="75"/>
      <c r="GF138" s="75"/>
      <c r="GG138" s="14"/>
      <c r="GH138" s="14"/>
      <c r="GI138" s="15"/>
      <c r="GJ138" s="14"/>
      <c r="GK138" s="19"/>
      <c r="GL138" s="77"/>
      <c r="GM138" s="75"/>
      <c r="GN138" s="75"/>
      <c r="GO138" s="14"/>
      <c r="GP138" s="14"/>
      <c r="GQ138" s="15"/>
      <c r="GR138" s="14"/>
      <c r="GS138" s="19"/>
      <c r="GT138" s="77"/>
      <c r="GU138" s="75"/>
      <c r="GV138" s="75"/>
      <c r="GW138" s="14"/>
      <c r="GX138" s="14"/>
      <c r="GY138" s="15"/>
      <c r="GZ138" s="14"/>
      <c r="HA138" s="19"/>
      <c r="HB138" s="77"/>
      <c r="HC138" s="75"/>
      <c r="HD138" s="75"/>
      <c r="HE138" s="14"/>
      <c r="HF138" s="14"/>
      <c r="HG138" s="15"/>
      <c r="HH138" s="14"/>
      <c r="HI138" s="19"/>
      <c r="HJ138" s="77"/>
      <c r="HK138" s="75"/>
      <c r="HL138" s="75"/>
      <c r="HM138" s="14"/>
      <c r="HN138" s="14"/>
      <c r="HO138" s="15"/>
      <c r="HP138" s="14"/>
      <c r="HQ138" s="19"/>
      <c r="HR138" s="77"/>
      <c r="HS138" s="75"/>
      <c r="HT138" s="75"/>
      <c r="HU138" s="14"/>
      <c r="HV138" s="14"/>
      <c r="HW138" s="15"/>
      <c r="HX138" s="14"/>
      <c r="HY138" s="19"/>
      <c r="HZ138" s="77"/>
      <c r="IA138" s="75"/>
      <c r="IB138" s="75"/>
      <c r="IC138" s="14"/>
      <c r="ID138" s="14"/>
      <c r="IE138" s="15"/>
      <c r="IF138" s="14"/>
      <c r="IG138" s="19"/>
      <c r="IH138" s="77"/>
      <c r="II138" s="75"/>
      <c r="IJ138" s="75"/>
      <c r="IK138" s="14"/>
      <c r="IL138" s="14"/>
      <c r="IM138" s="15"/>
      <c r="IN138" s="14"/>
    </row>
    <row r="139" spans="1:248" s="13" customFormat="1" ht="12.75">
      <c r="A139" s="47">
        <v>19</v>
      </c>
      <c r="B139" s="122" t="s">
        <v>379</v>
      </c>
      <c r="C139" s="35" t="s">
        <v>47</v>
      </c>
      <c r="D139" s="117">
        <v>205</v>
      </c>
      <c r="E139" s="36">
        <v>1</v>
      </c>
      <c r="F139" s="36">
        <v>1</v>
      </c>
      <c r="G139" s="160">
        <f t="shared" si="5"/>
        <v>205</v>
      </c>
      <c r="H139" s="117">
        <v>5904</v>
      </c>
      <c r="I139" s="117" t="s">
        <v>398</v>
      </c>
      <c r="J139" s="77"/>
      <c r="K139" s="75"/>
      <c r="L139" s="75"/>
      <c r="M139" s="14"/>
      <c r="N139" s="14"/>
      <c r="O139" s="15"/>
      <c r="P139" s="14"/>
      <c r="Q139" s="19"/>
      <c r="R139" s="77"/>
      <c r="S139" s="75"/>
      <c r="T139" s="75"/>
      <c r="U139" s="14"/>
      <c r="V139" s="14"/>
      <c r="W139" s="15"/>
      <c r="X139" s="14"/>
      <c r="Y139" s="19"/>
      <c r="Z139" s="77"/>
      <c r="AA139" s="75"/>
      <c r="AB139" s="75"/>
      <c r="AC139" s="14"/>
      <c r="AD139" s="14"/>
      <c r="AE139" s="15"/>
      <c r="AF139" s="14"/>
      <c r="AG139" s="19"/>
      <c r="AH139" s="77"/>
      <c r="AI139" s="75"/>
      <c r="AJ139" s="75"/>
      <c r="AK139" s="14"/>
      <c r="AL139" s="14"/>
      <c r="AM139" s="15"/>
      <c r="AN139" s="14"/>
      <c r="AO139" s="19"/>
      <c r="AP139" s="77"/>
      <c r="AQ139" s="75"/>
      <c r="AR139" s="75"/>
      <c r="AS139" s="14"/>
      <c r="AT139" s="14"/>
      <c r="AU139" s="15"/>
      <c r="AV139" s="14"/>
      <c r="AW139" s="19"/>
      <c r="AX139" s="77"/>
      <c r="AY139" s="75"/>
      <c r="AZ139" s="75"/>
      <c r="BA139" s="14"/>
      <c r="BB139" s="14"/>
      <c r="BC139" s="15"/>
      <c r="BD139" s="14"/>
      <c r="BE139" s="19"/>
      <c r="BF139" s="77"/>
      <c r="BG139" s="75"/>
      <c r="BH139" s="75"/>
      <c r="BI139" s="14"/>
      <c r="BJ139" s="14"/>
      <c r="BK139" s="15"/>
      <c r="BL139" s="14"/>
      <c r="BM139" s="19"/>
      <c r="BN139" s="77"/>
      <c r="BO139" s="75"/>
      <c r="BP139" s="75"/>
      <c r="BQ139" s="14"/>
      <c r="BR139" s="14"/>
      <c r="BS139" s="15"/>
      <c r="BT139" s="14"/>
      <c r="BU139" s="19"/>
      <c r="BV139" s="77"/>
      <c r="BW139" s="75"/>
      <c r="BX139" s="75"/>
      <c r="BY139" s="14"/>
      <c r="BZ139" s="14"/>
      <c r="CA139" s="15"/>
      <c r="CB139" s="14"/>
      <c r="CC139" s="19"/>
      <c r="CD139" s="77"/>
      <c r="CE139" s="75"/>
      <c r="CF139" s="75"/>
      <c r="CG139" s="14"/>
      <c r="CH139" s="14"/>
      <c r="CI139" s="15"/>
      <c r="CJ139" s="14"/>
      <c r="CK139" s="19"/>
      <c r="CL139" s="77"/>
      <c r="CM139" s="75"/>
      <c r="CN139" s="75"/>
      <c r="CO139" s="14"/>
      <c r="CP139" s="14"/>
      <c r="CQ139" s="15"/>
      <c r="CR139" s="14"/>
      <c r="CS139" s="19"/>
      <c r="CT139" s="77"/>
      <c r="CU139" s="75"/>
      <c r="CV139" s="75"/>
      <c r="CW139" s="14"/>
      <c r="CX139" s="14"/>
      <c r="CY139" s="15"/>
      <c r="CZ139" s="14"/>
      <c r="DA139" s="19"/>
      <c r="DB139" s="77"/>
      <c r="DC139" s="75"/>
      <c r="DD139" s="75"/>
      <c r="DE139" s="14"/>
      <c r="DF139" s="14"/>
      <c r="DG139" s="15"/>
      <c r="DH139" s="14"/>
      <c r="DI139" s="19"/>
      <c r="DJ139" s="77"/>
      <c r="DK139" s="75"/>
      <c r="DL139" s="75"/>
      <c r="DM139" s="14"/>
      <c r="DN139" s="14"/>
      <c r="DO139" s="15"/>
      <c r="DP139" s="14"/>
      <c r="DQ139" s="19"/>
      <c r="DR139" s="77"/>
      <c r="DS139" s="75"/>
      <c r="DT139" s="75"/>
      <c r="DU139" s="14"/>
      <c r="DV139" s="14"/>
      <c r="DW139" s="15"/>
      <c r="DX139" s="14"/>
      <c r="DY139" s="19"/>
      <c r="DZ139" s="77"/>
      <c r="EA139" s="75"/>
      <c r="EB139" s="75"/>
      <c r="EC139" s="14"/>
      <c r="ED139" s="14"/>
      <c r="EE139" s="15"/>
      <c r="EF139" s="14"/>
      <c r="EG139" s="19"/>
      <c r="EH139" s="77"/>
      <c r="EI139" s="75"/>
      <c r="EJ139" s="75"/>
      <c r="EK139" s="14"/>
      <c r="EL139" s="14"/>
      <c r="EM139" s="15"/>
      <c r="EN139" s="14"/>
      <c r="EO139" s="19"/>
      <c r="EP139" s="77"/>
      <c r="EQ139" s="75"/>
      <c r="ER139" s="75"/>
      <c r="ES139" s="14"/>
      <c r="ET139" s="14"/>
      <c r="EU139" s="15"/>
      <c r="EV139" s="14"/>
      <c r="EW139" s="19"/>
      <c r="EX139" s="77"/>
      <c r="EY139" s="75"/>
      <c r="EZ139" s="75"/>
      <c r="FA139" s="14"/>
      <c r="FB139" s="14"/>
      <c r="FC139" s="15"/>
      <c r="FD139" s="14"/>
      <c r="FE139" s="19"/>
      <c r="FF139" s="77"/>
      <c r="FG139" s="75"/>
      <c r="FH139" s="75"/>
      <c r="FI139" s="14"/>
      <c r="FJ139" s="14"/>
      <c r="FK139" s="15"/>
      <c r="FL139" s="14"/>
      <c r="FM139" s="19"/>
      <c r="FN139" s="77"/>
      <c r="FO139" s="75"/>
      <c r="FP139" s="75"/>
      <c r="FQ139" s="14"/>
      <c r="FR139" s="14"/>
      <c r="FS139" s="15"/>
      <c r="FT139" s="14"/>
      <c r="FU139" s="19"/>
      <c r="FV139" s="77"/>
      <c r="FW139" s="75"/>
      <c r="FX139" s="75"/>
      <c r="FY139" s="14"/>
      <c r="FZ139" s="14"/>
      <c r="GA139" s="15"/>
      <c r="GB139" s="14"/>
      <c r="GC139" s="19"/>
      <c r="GD139" s="77"/>
      <c r="GE139" s="75"/>
      <c r="GF139" s="75"/>
      <c r="GG139" s="14"/>
      <c r="GH139" s="14"/>
      <c r="GI139" s="15"/>
      <c r="GJ139" s="14"/>
      <c r="GK139" s="19"/>
      <c r="GL139" s="77"/>
      <c r="GM139" s="75"/>
      <c r="GN139" s="75"/>
      <c r="GO139" s="14"/>
      <c r="GP139" s="14"/>
      <c r="GQ139" s="15"/>
      <c r="GR139" s="14"/>
      <c r="GS139" s="19"/>
      <c r="GT139" s="77"/>
      <c r="GU139" s="75"/>
      <c r="GV139" s="75"/>
      <c r="GW139" s="14"/>
      <c r="GX139" s="14"/>
      <c r="GY139" s="15"/>
      <c r="GZ139" s="14"/>
      <c r="HA139" s="19"/>
      <c r="HB139" s="77"/>
      <c r="HC139" s="75"/>
      <c r="HD139" s="75"/>
      <c r="HE139" s="14"/>
      <c r="HF139" s="14"/>
      <c r="HG139" s="15"/>
      <c r="HH139" s="14"/>
      <c r="HI139" s="19"/>
      <c r="HJ139" s="77"/>
      <c r="HK139" s="75"/>
      <c r="HL139" s="75"/>
      <c r="HM139" s="14"/>
      <c r="HN139" s="14"/>
      <c r="HO139" s="15"/>
      <c r="HP139" s="14"/>
      <c r="HQ139" s="19"/>
      <c r="HR139" s="77"/>
      <c r="HS139" s="75"/>
      <c r="HT139" s="75"/>
      <c r="HU139" s="14"/>
      <c r="HV139" s="14"/>
      <c r="HW139" s="15"/>
      <c r="HX139" s="14"/>
      <c r="HY139" s="19"/>
      <c r="HZ139" s="77"/>
      <c r="IA139" s="75"/>
      <c r="IB139" s="75"/>
      <c r="IC139" s="14"/>
      <c r="ID139" s="14"/>
      <c r="IE139" s="15"/>
      <c r="IF139" s="14"/>
      <c r="IG139" s="19"/>
      <c r="IH139" s="77"/>
      <c r="II139" s="75"/>
      <c r="IJ139" s="75"/>
      <c r="IK139" s="14"/>
      <c r="IL139" s="14"/>
      <c r="IM139" s="15"/>
      <c r="IN139" s="14"/>
    </row>
    <row r="140" spans="1:248" s="13" customFormat="1" ht="12.75">
      <c r="A140" s="47">
        <v>20</v>
      </c>
      <c r="B140" s="122" t="s">
        <v>380</v>
      </c>
      <c r="C140" s="35" t="s">
        <v>47</v>
      </c>
      <c r="D140" s="117">
        <v>62</v>
      </c>
      <c r="E140" s="36">
        <v>1</v>
      </c>
      <c r="F140" s="36">
        <v>1</v>
      </c>
      <c r="G140" s="160">
        <f t="shared" si="5"/>
        <v>62</v>
      </c>
      <c r="H140" s="117">
        <v>2008</v>
      </c>
      <c r="I140" s="117" t="s">
        <v>399</v>
      </c>
      <c r="J140" s="77"/>
      <c r="K140" s="75"/>
      <c r="L140" s="75"/>
      <c r="M140" s="14"/>
      <c r="N140" s="14"/>
      <c r="O140" s="15"/>
      <c r="P140" s="14"/>
      <c r="Q140" s="19"/>
      <c r="R140" s="77"/>
      <c r="S140" s="75"/>
      <c r="T140" s="75"/>
      <c r="U140" s="14"/>
      <c r="V140" s="14"/>
      <c r="W140" s="15"/>
      <c r="X140" s="14"/>
      <c r="Y140" s="19"/>
      <c r="Z140" s="77"/>
      <c r="AA140" s="75"/>
      <c r="AB140" s="75"/>
      <c r="AC140" s="14"/>
      <c r="AD140" s="14"/>
      <c r="AE140" s="15"/>
      <c r="AF140" s="14"/>
      <c r="AG140" s="19"/>
      <c r="AH140" s="77"/>
      <c r="AI140" s="75"/>
      <c r="AJ140" s="75"/>
      <c r="AK140" s="14"/>
      <c r="AL140" s="14"/>
      <c r="AM140" s="15"/>
      <c r="AN140" s="14"/>
      <c r="AO140" s="19"/>
      <c r="AP140" s="77"/>
      <c r="AQ140" s="75"/>
      <c r="AR140" s="75"/>
      <c r="AS140" s="14"/>
      <c r="AT140" s="14"/>
      <c r="AU140" s="15"/>
      <c r="AV140" s="14"/>
      <c r="AW140" s="19"/>
      <c r="AX140" s="77"/>
      <c r="AY140" s="75"/>
      <c r="AZ140" s="75"/>
      <c r="BA140" s="14"/>
      <c r="BB140" s="14"/>
      <c r="BC140" s="15"/>
      <c r="BD140" s="14"/>
      <c r="BE140" s="19"/>
      <c r="BF140" s="77"/>
      <c r="BG140" s="75"/>
      <c r="BH140" s="75"/>
      <c r="BI140" s="14"/>
      <c r="BJ140" s="14"/>
      <c r="BK140" s="15"/>
      <c r="BL140" s="14"/>
      <c r="BM140" s="19"/>
      <c r="BN140" s="77"/>
      <c r="BO140" s="75"/>
      <c r="BP140" s="75"/>
      <c r="BQ140" s="14"/>
      <c r="BR140" s="14"/>
      <c r="BS140" s="15"/>
      <c r="BT140" s="14"/>
      <c r="BU140" s="19"/>
      <c r="BV140" s="77"/>
      <c r="BW140" s="75"/>
      <c r="BX140" s="75"/>
      <c r="BY140" s="14"/>
      <c r="BZ140" s="14"/>
      <c r="CA140" s="15"/>
      <c r="CB140" s="14"/>
      <c r="CC140" s="19"/>
      <c r="CD140" s="77"/>
      <c r="CE140" s="75"/>
      <c r="CF140" s="75"/>
      <c r="CG140" s="14"/>
      <c r="CH140" s="14"/>
      <c r="CI140" s="15"/>
      <c r="CJ140" s="14"/>
      <c r="CK140" s="19"/>
      <c r="CL140" s="77"/>
      <c r="CM140" s="75"/>
      <c r="CN140" s="75"/>
      <c r="CO140" s="14"/>
      <c r="CP140" s="14"/>
      <c r="CQ140" s="15"/>
      <c r="CR140" s="14"/>
      <c r="CS140" s="19"/>
      <c r="CT140" s="77"/>
      <c r="CU140" s="75"/>
      <c r="CV140" s="75"/>
      <c r="CW140" s="14"/>
      <c r="CX140" s="14"/>
      <c r="CY140" s="15"/>
      <c r="CZ140" s="14"/>
      <c r="DA140" s="19"/>
      <c r="DB140" s="77"/>
      <c r="DC140" s="75"/>
      <c r="DD140" s="75"/>
      <c r="DE140" s="14"/>
      <c r="DF140" s="14"/>
      <c r="DG140" s="15"/>
      <c r="DH140" s="14"/>
      <c r="DI140" s="19"/>
      <c r="DJ140" s="77"/>
      <c r="DK140" s="75"/>
      <c r="DL140" s="75"/>
      <c r="DM140" s="14"/>
      <c r="DN140" s="14"/>
      <c r="DO140" s="15"/>
      <c r="DP140" s="14"/>
      <c r="DQ140" s="19"/>
      <c r="DR140" s="77"/>
      <c r="DS140" s="75"/>
      <c r="DT140" s="75"/>
      <c r="DU140" s="14"/>
      <c r="DV140" s="14"/>
      <c r="DW140" s="15"/>
      <c r="DX140" s="14"/>
      <c r="DY140" s="19"/>
      <c r="DZ140" s="77"/>
      <c r="EA140" s="75"/>
      <c r="EB140" s="75"/>
      <c r="EC140" s="14"/>
      <c r="ED140" s="14"/>
      <c r="EE140" s="15"/>
      <c r="EF140" s="14"/>
      <c r="EG140" s="19"/>
      <c r="EH140" s="77"/>
      <c r="EI140" s="75"/>
      <c r="EJ140" s="75"/>
      <c r="EK140" s="14"/>
      <c r="EL140" s="14"/>
      <c r="EM140" s="15"/>
      <c r="EN140" s="14"/>
      <c r="EO140" s="19"/>
      <c r="EP140" s="77"/>
      <c r="EQ140" s="75"/>
      <c r="ER140" s="75"/>
      <c r="ES140" s="14"/>
      <c r="ET140" s="14"/>
      <c r="EU140" s="15"/>
      <c r="EV140" s="14"/>
      <c r="EW140" s="19"/>
      <c r="EX140" s="77"/>
      <c r="EY140" s="75"/>
      <c r="EZ140" s="75"/>
      <c r="FA140" s="14"/>
      <c r="FB140" s="14"/>
      <c r="FC140" s="15"/>
      <c r="FD140" s="14"/>
      <c r="FE140" s="19"/>
      <c r="FF140" s="77"/>
      <c r="FG140" s="75"/>
      <c r="FH140" s="75"/>
      <c r="FI140" s="14"/>
      <c r="FJ140" s="14"/>
      <c r="FK140" s="15"/>
      <c r="FL140" s="14"/>
      <c r="FM140" s="19"/>
      <c r="FN140" s="77"/>
      <c r="FO140" s="75"/>
      <c r="FP140" s="75"/>
      <c r="FQ140" s="14"/>
      <c r="FR140" s="14"/>
      <c r="FS140" s="15"/>
      <c r="FT140" s="14"/>
      <c r="FU140" s="19"/>
      <c r="FV140" s="77"/>
      <c r="FW140" s="75"/>
      <c r="FX140" s="75"/>
      <c r="FY140" s="14"/>
      <c r="FZ140" s="14"/>
      <c r="GA140" s="15"/>
      <c r="GB140" s="14"/>
      <c r="GC140" s="19"/>
      <c r="GD140" s="77"/>
      <c r="GE140" s="75"/>
      <c r="GF140" s="75"/>
      <c r="GG140" s="14"/>
      <c r="GH140" s="14"/>
      <c r="GI140" s="15"/>
      <c r="GJ140" s="14"/>
      <c r="GK140" s="19"/>
      <c r="GL140" s="77"/>
      <c r="GM140" s="75"/>
      <c r="GN140" s="75"/>
      <c r="GO140" s="14"/>
      <c r="GP140" s="14"/>
      <c r="GQ140" s="15"/>
      <c r="GR140" s="14"/>
      <c r="GS140" s="19"/>
      <c r="GT140" s="77"/>
      <c r="GU140" s="75"/>
      <c r="GV140" s="75"/>
      <c r="GW140" s="14"/>
      <c r="GX140" s="14"/>
      <c r="GY140" s="15"/>
      <c r="GZ140" s="14"/>
      <c r="HA140" s="19"/>
      <c r="HB140" s="77"/>
      <c r="HC140" s="75"/>
      <c r="HD140" s="75"/>
      <c r="HE140" s="14"/>
      <c r="HF140" s="14"/>
      <c r="HG140" s="15"/>
      <c r="HH140" s="14"/>
      <c r="HI140" s="19"/>
      <c r="HJ140" s="77"/>
      <c r="HK140" s="75"/>
      <c r="HL140" s="75"/>
      <c r="HM140" s="14"/>
      <c r="HN140" s="14"/>
      <c r="HO140" s="15"/>
      <c r="HP140" s="14"/>
      <c r="HQ140" s="19"/>
      <c r="HR140" s="77"/>
      <c r="HS140" s="75"/>
      <c r="HT140" s="75"/>
      <c r="HU140" s="14"/>
      <c r="HV140" s="14"/>
      <c r="HW140" s="15"/>
      <c r="HX140" s="14"/>
      <c r="HY140" s="19"/>
      <c r="HZ140" s="77"/>
      <c r="IA140" s="75"/>
      <c r="IB140" s="75"/>
      <c r="IC140" s="14"/>
      <c r="ID140" s="14"/>
      <c r="IE140" s="15"/>
      <c r="IF140" s="14"/>
      <c r="IG140" s="19"/>
      <c r="IH140" s="77"/>
      <c r="II140" s="75"/>
      <c r="IJ140" s="75"/>
      <c r="IK140" s="14"/>
      <c r="IL140" s="14"/>
      <c r="IM140" s="15"/>
      <c r="IN140" s="14"/>
    </row>
    <row r="141" spans="1:248" s="13" customFormat="1" ht="12.75">
      <c r="A141" s="47">
        <v>21</v>
      </c>
      <c r="B141" s="122" t="s">
        <v>421</v>
      </c>
      <c r="C141" s="35" t="s">
        <v>47</v>
      </c>
      <c r="D141" s="117">
        <v>305</v>
      </c>
      <c r="E141" s="36">
        <v>1</v>
      </c>
      <c r="F141" s="36">
        <v>1</v>
      </c>
      <c r="G141" s="160">
        <f t="shared" si="5"/>
        <v>305</v>
      </c>
      <c r="H141" s="166">
        <v>11367</v>
      </c>
      <c r="I141" s="117" t="s">
        <v>423</v>
      </c>
      <c r="J141" s="77"/>
      <c r="K141" s="75"/>
      <c r="L141" s="75"/>
      <c r="M141" s="14"/>
      <c r="N141" s="14"/>
      <c r="O141" s="15"/>
      <c r="P141" s="14"/>
      <c r="Q141" s="19"/>
      <c r="R141" s="77"/>
      <c r="S141" s="75"/>
      <c r="T141" s="75"/>
      <c r="U141" s="14"/>
      <c r="V141" s="14"/>
      <c r="W141" s="15"/>
      <c r="X141" s="14"/>
      <c r="Y141" s="19"/>
      <c r="Z141" s="77"/>
      <c r="AA141" s="75"/>
      <c r="AB141" s="75"/>
      <c r="AC141" s="14"/>
      <c r="AD141" s="14"/>
      <c r="AE141" s="15"/>
      <c r="AF141" s="14"/>
      <c r="AG141" s="19"/>
      <c r="AH141" s="77"/>
      <c r="AI141" s="75"/>
      <c r="AJ141" s="75"/>
      <c r="AK141" s="14"/>
      <c r="AL141" s="14"/>
      <c r="AM141" s="15"/>
      <c r="AN141" s="14"/>
      <c r="AO141" s="19"/>
      <c r="AP141" s="77"/>
      <c r="AQ141" s="75"/>
      <c r="AR141" s="75"/>
      <c r="AS141" s="14"/>
      <c r="AT141" s="14"/>
      <c r="AU141" s="15"/>
      <c r="AV141" s="14"/>
      <c r="AW141" s="19"/>
      <c r="AX141" s="77"/>
      <c r="AY141" s="75"/>
      <c r="AZ141" s="75"/>
      <c r="BA141" s="14"/>
      <c r="BB141" s="14"/>
      <c r="BC141" s="15"/>
      <c r="BD141" s="14"/>
      <c r="BE141" s="19"/>
      <c r="BF141" s="77"/>
      <c r="BG141" s="75"/>
      <c r="BH141" s="75"/>
      <c r="BI141" s="14"/>
      <c r="BJ141" s="14"/>
      <c r="BK141" s="15"/>
      <c r="BL141" s="14"/>
      <c r="BM141" s="19"/>
      <c r="BN141" s="77"/>
      <c r="BO141" s="75"/>
      <c r="BP141" s="75"/>
      <c r="BQ141" s="14"/>
      <c r="BR141" s="14"/>
      <c r="BS141" s="15"/>
      <c r="BT141" s="14"/>
      <c r="BU141" s="19"/>
      <c r="BV141" s="77"/>
      <c r="BW141" s="75"/>
      <c r="BX141" s="75"/>
      <c r="BY141" s="14"/>
      <c r="BZ141" s="14"/>
      <c r="CA141" s="15"/>
      <c r="CB141" s="14"/>
      <c r="CC141" s="19"/>
      <c r="CD141" s="77"/>
      <c r="CE141" s="75"/>
      <c r="CF141" s="75"/>
      <c r="CG141" s="14"/>
      <c r="CH141" s="14"/>
      <c r="CI141" s="15"/>
      <c r="CJ141" s="14"/>
      <c r="CK141" s="19"/>
      <c r="CL141" s="77"/>
      <c r="CM141" s="75"/>
      <c r="CN141" s="75"/>
      <c r="CO141" s="14"/>
      <c r="CP141" s="14"/>
      <c r="CQ141" s="15"/>
      <c r="CR141" s="14"/>
      <c r="CS141" s="19"/>
      <c r="CT141" s="77"/>
      <c r="CU141" s="75"/>
      <c r="CV141" s="75"/>
      <c r="CW141" s="14"/>
      <c r="CX141" s="14"/>
      <c r="CY141" s="15"/>
      <c r="CZ141" s="14"/>
      <c r="DA141" s="19"/>
      <c r="DB141" s="77"/>
      <c r="DC141" s="75"/>
      <c r="DD141" s="75"/>
      <c r="DE141" s="14"/>
      <c r="DF141" s="14"/>
      <c r="DG141" s="15"/>
      <c r="DH141" s="14"/>
      <c r="DI141" s="19"/>
      <c r="DJ141" s="77"/>
      <c r="DK141" s="75"/>
      <c r="DL141" s="75"/>
      <c r="DM141" s="14"/>
      <c r="DN141" s="14"/>
      <c r="DO141" s="15"/>
      <c r="DP141" s="14"/>
      <c r="DQ141" s="19"/>
      <c r="DR141" s="77"/>
      <c r="DS141" s="75"/>
      <c r="DT141" s="75"/>
      <c r="DU141" s="14"/>
      <c r="DV141" s="14"/>
      <c r="DW141" s="15"/>
      <c r="DX141" s="14"/>
      <c r="DY141" s="19"/>
      <c r="DZ141" s="77"/>
      <c r="EA141" s="75"/>
      <c r="EB141" s="75"/>
      <c r="EC141" s="14"/>
      <c r="ED141" s="14"/>
      <c r="EE141" s="15"/>
      <c r="EF141" s="14"/>
      <c r="EG141" s="19"/>
      <c r="EH141" s="77"/>
      <c r="EI141" s="75"/>
      <c r="EJ141" s="75"/>
      <c r="EK141" s="14"/>
      <c r="EL141" s="14"/>
      <c r="EM141" s="15"/>
      <c r="EN141" s="14"/>
      <c r="EO141" s="19"/>
      <c r="EP141" s="77"/>
      <c r="EQ141" s="75"/>
      <c r="ER141" s="75"/>
      <c r="ES141" s="14"/>
      <c r="ET141" s="14"/>
      <c r="EU141" s="15"/>
      <c r="EV141" s="14"/>
      <c r="EW141" s="19"/>
      <c r="EX141" s="77"/>
      <c r="EY141" s="75"/>
      <c r="EZ141" s="75"/>
      <c r="FA141" s="14"/>
      <c r="FB141" s="14"/>
      <c r="FC141" s="15"/>
      <c r="FD141" s="14"/>
      <c r="FE141" s="19"/>
      <c r="FF141" s="77"/>
      <c r="FG141" s="75"/>
      <c r="FH141" s="75"/>
      <c r="FI141" s="14"/>
      <c r="FJ141" s="14"/>
      <c r="FK141" s="15"/>
      <c r="FL141" s="14"/>
      <c r="FM141" s="19"/>
      <c r="FN141" s="77"/>
      <c r="FO141" s="75"/>
      <c r="FP141" s="75"/>
      <c r="FQ141" s="14"/>
      <c r="FR141" s="14"/>
      <c r="FS141" s="15"/>
      <c r="FT141" s="14"/>
      <c r="FU141" s="19"/>
      <c r="FV141" s="77"/>
      <c r="FW141" s="75"/>
      <c r="FX141" s="75"/>
      <c r="FY141" s="14"/>
      <c r="FZ141" s="14"/>
      <c r="GA141" s="15"/>
      <c r="GB141" s="14"/>
      <c r="GC141" s="19"/>
      <c r="GD141" s="77"/>
      <c r="GE141" s="75"/>
      <c r="GF141" s="75"/>
      <c r="GG141" s="14"/>
      <c r="GH141" s="14"/>
      <c r="GI141" s="15"/>
      <c r="GJ141" s="14"/>
      <c r="GK141" s="19"/>
      <c r="GL141" s="77"/>
      <c r="GM141" s="75"/>
      <c r="GN141" s="75"/>
      <c r="GO141" s="14"/>
      <c r="GP141" s="14"/>
      <c r="GQ141" s="15"/>
      <c r="GR141" s="14"/>
      <c r="GS141" s="19"/>
      <c r="GT141" s="77"/>
      <c r="GU141" s="75"/>
      <c r="GV141" s="75"/>
      <c r="GW141" s="14"/>
      <c r="GX141" s="14"/>
      <c r="GY141" s="15"/>
      <c r="GZ141" s="14"/>
      <c r="HA141" s="19"/>
      <c r="HB141" s="77"/>
      <c r="HC141" s="75"/>
      <c r="HD141" s="75"/>
      <c r="HE141" s="14"/>
      <c r="HF141" s="14"/>
      <c r="HG141" s="15"/>
      <c r="HH141" s="14"/>
      <c r="HI141" s="19"/>
      <c r="HJ141" s="77"/>
      <c r="HK141" s="75"/>
      <c r="HL141" s="75"/>
      <c r="HM141" s="14"/>
      <c r="HN141" s="14"/>
      <c r="HO141" s="15"/>
      <c r="HP141" s="14"/>
      <c r="HQ141" s="19"/>
      <c r="HR141" s="77"/>
      <c r="HS141" s="75"/>
      <c r="HT141" s="75"/>
      <c r="HU141" s="14"/>
      <c r="HV141" s="14"/>
      <c r="HW141" s="15"/>
      <c r="HX141" s="14"/>
      <c r="HY141" s="19"/>
      <c r="HZ141" s="77"/>
      <c r="IA141" s="75"/>
      <c r="IB141" s="75"/>
      <c r="IC141" s="14"/>
      <c r="ID141" s="14"/>
      <c r="IE141" s="15"/>
      <c r="IF141" s="14"/>
      <c r="IG141" s="19"/>
      <c r="IH141" s="77"/>
      <c r="II141" s="75"/>
      <c r="IJ141" s="75"/>
      <c r="IK141" s="14"/>
      <c r="IL141" s="14"/>
      <c r="IM141" s="15"/>
      <c r="IN141" s="14"/>
    </row>
    <row r="142" spans="1:248" s="13" customFormat="1" ht="12.75">
      <c r="A142" s="47">
        <v>22</v>
      </c>
      <c r="B142" s="122" t="s">
        <v>422</v>
      </c>
      <c r="C142" s="35" t="s">
        <v>47</v>
      </c>
      <c r="D142" s="117">
        <v>462</v>
      </c>
      <c r="E142" s="36">
        <v>1</v>
      </c>
      <c r="F142" s="36">
        <v>1</v>
      </c>
      <c r="G142" s="160">
        <f t="shared" si="5"/>
        <v>462</v>
      </c>
      <c r="H142" s="166">
        <v>13633</v>
      </c>
      <c r="I142" s="117" t="s">
        <v>424</v>
      </c>
      <c r="J142" s="77"/>
      <c r="K142" s="75"/>
      <c r="L142" s="75"/>
      <c r="M142" s="14"/>
      <c r="N142" s="14"/>
      <c r="O142" s="15"/>
      <c r="P142" s="14"/>
      <c r="Q142" s="19"/>
      <c r="R142" s="77"/>
      <c r="S142" s="75"/>
      <c r="T142" s="75"/>
      <c r="U142" s="14"/>
      <c r="V142" s="14"/>
      <c r="W142" s="15"/>
      <c r="X142" s="14"/>
      <c r="Y142" s="19"/>
      <c r="Z142" s="77"/>
      <c r="AA142" s="75"/>
      <c r="AB142" s="75"/>
      <c r="AC142" s="14"/>
      <c r="AD142" s="14"/>
      <c r="AE142" s="15"/>
      <c r="AF142" s="14"/>
      <c r="AG142" s="19"/>
      <c r="AH142" s="77"/>
      <c r="AI142" s="75"/>
      <c r="AJ142" s="75"/>
      <c r="AK142" s="14"/>
      <c r="AL142" s="14"/>
      <c r="AM142" s="15"/>
      <c r="AN142" s="14"/>
      <c r="AO142" s="19"/>
      <c r="AP142" s="77"/>
      <c r="AQ142" s="75"/>
      <c r="AR142" s="75"/>
      <c r="AS142" s="14"/>
      <c r="AT142" s="14"/>
      <c r="AU142" s="15"/>
      <c r="AV142" s="14"/>
      <c r="AW142" s="19"/>
      <c r="AX142" s="77"/>
      <c r="AY142" s="75"/>
      <c r="AZ142" s="75"/>
      <c r="BA142" s="14"/>
      <c r="BB142" s="14"/>
      <c r="BC142" s="15"/>
      <c r="BD142" s="14"/>
      <c r="BE142" s="19"/>
      <c r="BF142" s="77"/>
      <c r="BG142" s="75"/>
      <c r="BH142" s="75"/>
      <c r="BI142" s="14"/>
      <c r="BJ142" s="14"/>
      <c r="BK142" s="15"/>
      <c r="BL142" s="14"/>
      <c r="BM142" s="19"/>
      <c r="BN142" s="77"/>
      <c r="BO142" s="75"/>
      <c r="BP142" s="75"/>
      <c r="BQ142" s="14"/>
      <c r="BR142" s="14"/>
      <c r="BS142" s="15"/>
      <c r="BT142" s="14"/>
      <c r="BU142" s="19"/>
      <c r="BV142" s="77"/>
      <c r="BW142" s="75"/>
      <c r="BX142" s="75"/>
      <c r="BY142" s="14"/>
      <c r="BZ142" s="14"/>
      <c r="CA142" s="15"/>
      <c r="CB142" s="14"/>
      <c r="CC142" s="19"/>
      <c r="CD142" s="77"/>
      <c r="CE142" s="75"/>
      <c r="CF142" s="75"/>
      <c r="CG142" s="14"/>
      <c r="CH142" s="14"/>
      <c r="CI142" s="15"/>
      <c r="CJ142" s="14"/>
      <c r="CK142" s="19"/>
      <c r="CL142" s="77"/>
      <c r="CM142" s="75"/>
      <c r="CN142" s="75"/>
      <c r="CO142" s="14"/>
      <c r="CP142" s="14"/>
      <c r="CQ142" s="15"/>
      <c r="CR142" s="14"/>
      <c r="CS142" s="19"/>
      <c r="CT142" s="77"/>
      <c r="CU142" s="75"/>
      <c r="CV142" s="75"/>
      <c r="CW142" s="14"/>
      <c r="CX142" s="14"/>
      <c r="CY142" s="15"/>
      <c r="CZ142" s="14"/>
      <c r="DA142" s="19"/>
      <c r="DB142" s="77"/>
      <c r="DC142" s="75"/>
      <c r="DD142" s="75"/>
      <c r="DE142" s="14"/>
      <c r="DF142" s="14"/>
      <c r="DG142" s="15"/>
      <c r="DH142" s="14"/>
      <c r="DI142" s="19"/>
      <c r="DJ142" s="77"/>
      <c r="DK142" s="75"/>
      <c r="DL142" s="75"/>
      <c r="DM142" s="14"/>
      <c r="DN142" s="14"/>
      <c r="DO142" s="15"/>
      <c r="DP142" s="14"/>
      <c r="DQ142" s="19"/>
      <c r="DR142" s="77"/>
      <c r="DS142" s="75"/>
      <c r="DT142" s="75"/>
      <c r="DU142" s="14"/>
      <c r="DV142" s="14"/>
      <c r="DW142" s="15"/>
      <c r="DX142" s="14"/>
      <c r="DY142" s="19"/>
      <c r="DZ142" s="77"/>
      <c r="EA142" s="75"/>
      <c r="EB142" s="75"/>
      <c r="EC142" s="14"/>
      <c r="ED142" s="14"/>
      <c r="EE142" s="15"/>
      <c r="EF142" s="14"/>
      <c r="EG142" s="19"/>
      <c r="EH142" s="77"/>
      <c r="EI142" s="75"/>
      <c r="EJ142" s="75"/>
      <c r="EK142" s="14"/>
      <c r="EL142" s="14"/>
      <c r="EM142" s="15"/>
      <c r="EN142" s="14"/>
      <c r="EO142" s="19"/>
      <c r="EP142" s="77"/>
      <c r="EQ142" s="75"/>
      <c r="ER142" s="75"/>
      <c r="ES142" s="14"/>
      <c r="ET142" s="14"/>
      <c r="EU142" s="15"/>
      <c r="EV142" s="14"/>
      <c r="EW142" s="19"/>
      <c r="EX142" s="77"/>
      <c r="EY142" s="75"/>
      <c r="EZ142" s="75"/>
      <c r="FA142" s="14"/>
      <c r="FB142" s="14"/>
      <c r="FC142" s="15"/>
      <c r="FD142" s="14"/>
      <c r="FE142" s="19"/>
      <c r="FF142" s="77"/>
      <c r="FG142" s="75"/>
      <c r="FH142" s="75"/>
      <c r="FI142" s="14"/>
      <c r="FJ142" s="14"/>
      <c r="FK142" s="15"/>
      <c r="FL142" s="14"/>
      <c r="FM142" s="19"/>
      <c r="FN142" s="77"/>
      <c r="FO142" s="75"/>
      <c r="FP142" s="75"/>
      <c r="FQ142" s="14"/>
      <c r="FR142" s="14"/>
      <c r="FS142" s="15"/>
      <c r="FT142" s="14"/>
      <c r="FU142" s="19"/>
      <c r="FV142" s="77"/>
      <c r="FW142" s="75"/>
      <c r="FX142" s="75"/>
      <c r="FY142" s="14"/>
      <c r="FZ142" s="14"/>
      <c r="GA142" s="15"/>
      <c r="GB142" s="14"/>
      <c r="GC142" s="19"/>
      <c r="GD142" s="77"/>
      <c r="GE142" s="75"/>
      <c r="GF142" s="75"/>
      <c r="GG142" s="14"/>
      <c r="GH142" s="14"/>
      <c r="GI142" s="15"/>
      <c r="GJ142" s="14"/>
      <c r="GK142" s="19"/>
      <c r="GL142" s="77"/>
      <c r="GM142" s="75"/>
      <c r="GN142" s="75"/>
      <c r="GO142" s="14"/>
      <c r="GP142" s="14"/>
      <c r="GQ142" s="15"/>
      <c r="GR142" s="14"/>
      <c r="GS142" s="19"/>
      <c r="GT142" s="77"/>
      <c r="GU142" s="75"/>
      <c r="GV142" s="75"/>
      <c r="GW142" s="14"/>
      <c r="GX142" s="14"/>
      <c r="GY142" s="15"/>
      <c r="GZ142" s="14"/>
      <c r="HA142" s="19"/>
      <c r="HB142" s="77"/>
      <c r="HC142" s="75"/>
      <c r="HD142" s="75"/>
      <c r="HE142" s="14"/>
      <c r="HF142" s="14"/>
      <c r="HG142" s="15"/>
      <c r="HH142" s="14"/>
      <c r="HI142" s="19"/>
      <c r="HJ142" s="77"/>
      <c r="HK142" s="75"/>
      <c r="HL142" s="75"/>
      <c r="HM142" s="14"/>
      <c r="HN142" s="14"/>
      <c r="HO142" s="15"/>
      <c r="HP142" s="14"/>
      <c r="HQ142" s="19"/>
      <c r="HR142" s="77"/>
      <c r="HS142" s="75"/>
      <c r="HT142" s="75"/>
      <c r="HU142" s="14"/>
      <c r="HV142" s="14"/>
      <c r="HW142" s="15"/>
      <c r="HX142" s="14"/>
      <c r="HY142" s="19"/>
      <c r="HZ142" s="77"/>
      <c r="IA142" s="75"/>
      <c r="IB142" s="75"/>
      <c r="IC142" s="14"/>
      <c r="ID142" s="14"/>
      <c r="IE142" s="15"/>
      <c r="IF142" s="14"/>
      <c r="IG142" s="19"/>
      <c r="IH142" s="77"/>
      <c r="II142" s="75"/>
      <c r="IJ142" s="75"/>
      <c r="IK142" s="14"/>
      <c r="IL142" s="14"/>
      <c r="IM142" s="15"/>
      <c r="IN142" s="14"/>
    </row>
    <row r="143" spans="1:248" s="13" customFormat="1" ht="12.75">
      <c r="A143" s="47">
        <v>2</v>
      </c>
      <c r="B143" s="163" t="s">
        <v>381</v>
      </c>
      <c r="C143" s="35" t="s">
        <v>47</v>
      </c>
      <c r="D143" s="136">
        <f>760</f>
        <v>760</v>
      </c>
      <c r="E143" s="36">
        <v>1</v>
      </c>
      <c r="F143" s="36">
        <v>1</v>
      </c>
      <c r="G143" s="81">
        <v>760</v>
      </c>
      <c r="H143" s="136">
        <f>190140/3</f>
        <v>63380</v>
      </c>
      <c r="I143" s="117" t="s">
        <v>400</v>
      </c>
      <c r="J143" s="77"/>
      <c r="K143" s="75"/>
      <c r="L143" s="75"/>
      <c r="M143" s="14"/>
      <c r="N143" s="14"/>
      <c r="O143" s="15"/>
      <c r="P143" s="14"/>
      <c r="Q143" s="19"/>
      <c r="R143" s="77"/>
      <c r="S143" s="75"/>
      <c r="T143" s="75"/>
      <c r="U143" s="14"/>
      <c r="V143" s="14"/>
      <c r="W143" s="15"/>
      <c r="X143" s="14"/>
      <c r="Y143" s="19"/>
      <c r="Z143" s="77"/>
      <c r="AA143" s="75"/>
      <c r="AB143" s="75"/>
      <c r="AC143" s="14"/>
      <c r="AD143" s="14"/>
      <c r="AE143" s="15"/>
      <c r="AF143" s="14"/>
      <c r="AG143" s="19"/>
      <c r="AH143" s="77"/>
      <c r="AI143" s="75"/>
      <c r="AJ143" s="75"/>
      <c r="AK143" s="14"/>
      <c r="AL143" s="14"/>
      <c r="AM143" s="15"/>
      <c r="AN143" s="14"/>
      <c r="AO143" s="19"/>
      <c r="AP143" s="77"/>
      <c r="AQ143" s="75"/>
      <c r="AR143" s="75"/>
      <c r="AS143" s="14"/>
      <c r="AT143" s="14"/>
      <c r="AU143" s="15"/>
      <c r="AV143" s="14"/>
      <c r="AW143" s="19"/>
      <c r="AX143" s="77"/>
      <c r="AY143" s="75"/>
      <c r="AZ143" s="75"/>
      <c r="BA143" s="14"/>
      <c r="BB143" s="14"/>
      <c r="BC143" s="15"/>
      <c r="BD143" s="14"/>
      <c r="BE143" s="19"/>
      <c r="BF143" s="77"/>
      <c r="BG143" s="75"/>
      <c r="BH143" s="75"/>
      <c r="BI143" s="14"/>
      <c r="BJ143" s="14"/>
      <c r="BK143" s="15"/>
      <c r="BL143" s="14"/>
      <c r="BM143" s="19"/>
      <c r="BN143" s="77"/>
      <c r="BO143" s="75"/>
      <c r="BP143" s="75"/>
      <c r="BQ143" s="14"/>
      <c r="BR143" s="14"/>
      <c r="BS143" s="15"/>
      <c r="BT143" s="14"/>
      <c r="BU143" s="19"/>
      <c r="BV143" s="77"/>
      <c r="BW143" s="75"/>
      <c r="BX143" s="75"/>
      <c r="BY143" s="14"/>
      <c r="BZ143" s="14"/>
      <c r="CA143" s="15"/>
      <c r="CB143" s="14"/>
      <c r="CC143" s="19"/>
      <c r="CD143" s="77"/>
      <c r="CE143" s="75"/>
      <c r="CF143" s="75"/>
      <c r="CG143" s="14"/>
      <c r="CH143" s="14"/>
      <c r="CI143" s="15"/>
      <c r="CJ143" s="14"/>
      <c r="CK143" s="19"/>
      <c r="CL143" s="77"/>
      <c r="CM143" s="75"/>
      <c r="CN143" s="75"/>
      <c r="CO143" s="14"/>
      <c r="CP143" s="14"/>
      <c r="CQ143" s="15"/>
      <c r="CR143" s="14"/>
      <c r="CS143" s="19"/>
      <c r="CT143" s="77"/>
      <c r="CU143" s="75"/>
      <c r="CV143" s="75"/>
      <c r="CW143" s="14"/>
      <c r="CX143" s="14"/>
      <c r="CY143" s="15"/>
      <c r="CZ143" s="14"/>
      <c r="DA143" s="19"/>
      <c r="DB143" s="77"/>
      <c r="DC143" s="75"/>
      <c r="DD143" s="75"/>
      <c r="DE143" s="14"/>
      <c r="DF143" s="14"/>
      <c r="DG143" s="15"/>
      <c r="DH143" s="14"/>
      <c r="DI143" s="19"/>
      <c r="DJ143" s="77"/>
      <c r="DK143" s="75"/>
      <c r="DL143" s="75"/>
      <c r="DM143" s="14"/>
      <c r="DN143" s="14"/>
      <c r="DO143" s="15"/>
      <c r="DP143" s="14"/>
      <c r="DQ143" s="19"/>
      <c r="DR143" s="77"/>
      <c r="DS143" s="75"/>
      <c r="DT143" s="75"/>
      <c r="DU143" s="14"/>
      <c r="DV143" s="14"/>
      <c r="DW143" s="15"/>
      <c r="DX143" s="14"/>
      <c r="DY143" s="19"/>
      <c r="DZ143" s="77"/>
      <c r="EA143" s="75"/>
      <c r="EB143" s="75"/>
      <c r="EC143" s="14"/>
      <c r="ED143" s="14"/>
      <c r="EE143" s="15"/>
      <c r="EF143" s="14"/>
      <c r="EG143" s="19"/>
      <c r="EH143" s="77"/>
      <c r="EI143" s="75"/>
      <c r="EJ143" s="75"/>
      <c r="EK143" s="14"/>
      <c r="EL143" s="14"/>
      <c r="EM143" s="15"/>
      <c r="EN143" s="14"/>
      <c r="EO143" s="19"/>
      <c r="EP143" s="77"/>
      <c r="EQ143" s="75"/>
      <c r="ER143" s="75"/>
      <c r="ES143" s="14"/>
      <c r="ET143" s="14"/>
      <c r="EU143" s="15"/>
      <c r="EV143" s="14"/>
      <c r="EW143" s="19"/>
      <c r="EX143" s="77"/>
      <c r="EY143" s="75"/>
      <c r="EZ143" s="75"/>
      <c r="FA143" s="14"/>
      <c r="FB143" s="14"/>
      <c r="FC143" s="15"/>
      <c r="FD143" s="14"/>
      <c r="FE143" s="19"/>
      <c r="FF143" s="77"/>
      <c r="FG143" s="75"/>
      <c r="FH143" s="75"/>
      <c r="FI143" s="14"/>
      <c r="FJ143" s="14"/>
      <c r="FK143" s="15"/>
      <c r="FL143" s="14"/>
      <c r="FM143" s="19"/>
      <c r="FN143" s="77"/>
      <c r="FO143" s="75"/>
      <c r="FP143" s="75"/>
      <c r="FQ143" s="14"/>
      <c r="FR143" s="14"/>
      <c r="FS143" s="15"/>
      <c r="FT143" s="14"/>
      <c r="FU143" s="19"/>
      <c r="FV143" s="77"/>
      <c r="FW143" s="75"/>
      <c r="FX143" s="75"/>
      <c r="FY143" s="14"/>
      <c r="FZ143" s="14"/>
      <c r="GA143" s="15"/>
      <c r="GB143" s="14"/>
      <c r="GC143" s="19"/>
      <c r="GD143" s="77"/>
      <c r="GE143" s="75"/>
      <c r="GF143" s="75"/>
      <c r="GG143" s="14"/>
      <c r="GH143" s="14"/>
      <c r="GI143" s="15"/>
      <c r="GJ143" s="14"/>
      <c r="GK143" s="19"/>
      <c r="GL143" s="77"/>
      <c r="GM143" s="75"/>
      <c r="GN143" s="75"/>
      <c r="GO143" s="14"/>
      <c r="GP143" s="14"/>
      <c r="GQ143" s="15"/>
      <c r="GR143" s="14"/>
      <c r="GS143" s="19"/>
      <c r="GT143" s="77"/>
      <c r="GU143" s="75"/>
      <c r="GV143" s="75"/>
      <c r="GW143" s="14"/>
      <c r="GX143" s="14"/>
      <c r="GY143" s="15"/>
      <c r="GZ143" s="14"/>
      <c r="HA143" s="19"/>
      <c r="HB143" s="77"/>
      <c r="HC143" s="75"/>
      <c r="HD143" s="75"/>
      <c r="HE143" s="14"/>
      <c r="HF143" s="14"/>
      <c r="HG143" s="15"/>
      <c r="HH143" s="14"/>
      <c r="HI143" s="19"/>
      <c r="HJ143" s="77"/>
      <c r="HK143" s="75"/>
      <c r="HL143" s="75"/>
      <c r="HM143" s="14"/>
      <c r="HN143" s="14"/>
      <c r="HO143" s="15"/>
      <c r="HP143" s="14"/>
      <c r="HQ143" s="19"/>
      <c r="HR143" s="77"/>
      <c r="HS143" s="75"/>
      <c r="HT143" s="75"/>
      <c r="HU143" s="14"/>
      <c r="HV143" s="14"/>
      <c r="HW143" s="15"/>
      <c r="HX143" s="14"/>
      <c r="HY143" s="19"/>
      <c r="HZ143" s="77"/>
      <c r="IA143" s="75"/>
      <c r="IB143" s="75"/>
      <c r="IC143" s="14"/>
      <c r="ID143" s="14"/>
      <c r="IE143" s="15"/>
      <c r="IF143" s="14"/>
      <c r="IG143" s="19"/>
      <c r="IH143" s="77"/>
      <c r="II143" s="75"/>
      <c r="IJ143" s="75"/>
      <c r="IK143" s="14"/>
      <c r="IL143" s="14"/>
      <c r="IM143" s="15"/>
      <c r="IN143" s="14"/>
    </row>
    <row r="144" spans="1:248" s="13" customFormat="1" ht="12.75">
      <c r="A144" s="47"/>
      <c r="B144" s="159" t="s">
        <v>401</v>
      </c>
      <c r="C144" s="35"/>
      <c r="D144" s="35"/>
      <c r="E144" s="36"/>
      <c r="F144" s="36"/>
      <c r="G144" s="160">
        <f>SUM(G121:G143)</f>
        <v>5698.333333333334</v>
      </c>
      <c r="H144" s="179">
        <f>SUM(H121:H143)</f>
        <v>432353</v>
      </c>
      <c r="I144" s="47"/>
      <c r="J144" s="77"/>
      <c r="K144" s="75"/>
      <c r="L144" s="75"/>
      <c r="M144" s="14"/>
      <c r="N144" s="14"/>
      <c r="O144" s="15"/>
      <c r="P144" s="14"/>
      <c r="Q144" s="19"/>
      <c r="R144" s="77"/>
      <c r="S144" s="75"/>
      <c r="T144" s="75"/>
      <c r="U144" s="14"/>
      <c r="V144" s="14"/>
      <c r="W144" s="15"/>
      <c r="X144" s="14"/>
      <c r="Y144" s="19"/>
      <c r="Z144" s="77"/>
      <c r="AA144" s="75"/>
      <c r="AB144" s="75"/>
      <c r="AC144" s="14"/>
      <c r="AD144" s="14"/>
      <c r="AE144" s="15"/>
      <c r="AF144" s="14"/>
      <c r="AG144" s="19"/>
      <c r="AH144" s="77"/>
      <c r="AI144" s="75"/>
      <c r="AJ144" s="75"/>
      <c r="AK144" s="14"/>
      <c r="AL144" s="14"/>
      <c r="AM144" s="15"/>
      <c r="AN144" s="14"/>
      <c r="AO144" s="19"/>
      <c r="AP144" s="77"/>
      <c r="AQ144" s="75"/>
      <c r="AR144" s="75"/>
      <c r="AS144" s="14"/>
      <c r="AT144" s="14"/>
      <c r="AU144" s="15"/>
      <c r="AV144" s="14"/>
      <c r="AW144" s="19"/>
      <c r="AX144" s="77"/>
      <c r="AY144" s="75"/>
      <c r="AZ144" s="75"/>
      <c r="BA144" s="14"/>
      <c r="BB144" s="14"/>
      <c r="BC144" s="15"/>
      <c r="BD144" s="14"/>
      <c r="BE144" s="19"/>
      <c r="BF144" s="77"/>
      <c r="BG144" s="75"/>
      <c r="BH144" s="75"/>
      <c r="BI144" s="14"/>
      <c r="BJ144" s="14"/>
      <c r="BK144" s="15"/>
      <c r="BL144" s="14"/>
      <c r="BM144" s="19"/>
      <c r="BN144" s="77"/>
      <c r="BO144" s="75"/>
      <c r="BP144" s="75"/>
      <c r="BQ144" s="14"/>
      <c r="BR144" s="14"/>
      <c r="BS144" s="15"/>
      <c r="BT144" s="14"/>
      <c r="BU144" s="19"/>
      <c r="BV144" s="77"/>
      <c r="BW144" s="75"/>
      <c r="BX144" s="75"/>
      <c r="BY144" s="14"/>
      <c r="BZ144" s="14"/>
      <c r="CA144" s="15"/>
      <c r="CB144" s="14"/>
      <c r="CC144" s="19"/>
      <c r="CD144" s="77"/>
      <c r="CE144" s="75"/>
      <c r="CF144" s="75"/>
      <c r="CG144" s="14"/>
      <c r="CH144" s="14"/>
      <c r="CI144" s="15"/>
      <c r="CJ144" s="14"/>
      <c r="CK144" s="19"/>
      <c r="CL144" s="77"/>
      <c r="CM144" s="75"/>
      <c r="CN144" s="75"/>
      <c r="CO144" s="14"/>
      <c r="CP144" s="14"/>
      <c r="CQ144" s="15"/>
      <c r="CR144" s="14"/>
      <c r="CS144" s="19"/>
      <c r="CT144" s="77"/>
      <c r="CU144" s="75"/>
      <c r="CV144" s="75"/>
      <c r="CW144" s="14"/>
      <c r="CX144" s="14"/>
      <c r="CY144" s="15"/>
      <c r="CZ144" s="14"/>
      <c r="DA144" s="19"/>
      <c r="DB144" s="77"/>
      <c r="DC144" s="75"/>
      <c r="DD144" s="75"/>
      <c r="DE144" s="14"/>
      <c r="DF144" s="14"/>
      <c r="DG144" s="15"/>
      <c r="DH144" s="14"/>
      <c r="DI144" s="19"/>
      <c r="DJ144" s="77"/>
      <c r="DK144" s="75"/>
      <c r="DL144" s="75"/>
      <c r="DM144" s="14"/>
      <c r="DN144" s="14"/>
      <c r="DO144" s="15"/>
      <c r="DP144" s="14"/>
      <c r="DQ144" s="19"/>
      <c r="DR144" s="77"/>
      <c r="DS144" s="75"/>
      <c r="DT144" s="75"/>
      <c r="DU144" s="14"/>
      <c r="DV144" s="14"/>
      <c r="DW144" s="15"/>
      <c r="DX144" s="14"/>
      <c r="DY144" s="19"/>
      <c r="DZ144" s="77"/>
      <c r="EA144" s="75"/>
      <c r="EB144" s="75"/>
      <c r="EC144" s="14"/>
      <c r="ED144" s="14"/>
      <c r="EE144" s="15"/>
      <c r="EF144" s="14"/>
      <c r="EG144" s="19"/>
      <c r="EH144" s="77"/>
      <c r="EI144" s="75"/>
      <c r="EJ144" s="75"/>
      <c r="EK144" s="14"/>
      <c r="EL144" s="14"/>
      <c r="EM144" s="15"/>
      <c r="EN144" s="14"/>
      <c r="EO144" s="19"/>
      <c r="EP144" s="77"/>
      <c r="EQ144" s="75"/>
      <c r="ER144" s="75"/>
      <c r="ES144" s="14"/>
      <c r="ET144" s="14"/>
      <c r="EU144" s="15"/>
      <c r="EV144" s="14"/>
      <c r="EW144" s="19"/>
      <c r="EX144" s="77"/>
      <c r="EY144" s="75"/>
      <c r="EZ144" s="75"/>
      <c r="FA144" s="14"/>
      <c r="FB144" s="14"/>
      <c r="FC144" s="15"/>
      <c r="FD144" s="14"/>
      <c r="FE144" s="19"/>
      <c r="FF144" s="77"/>
      <c r="FG144" s="75"/>
      <c r="FH144" s="75"/>
      <c r="FI144" s="14"/>
      <c r="FJ144" s="14"/>
      <c r="FK144" s="15"/>
      <c r="FL144" s="14"/>
      <c r="FM144" s="19"/>
      <c r="FN144" s="77"/>
      <c r="FO144" s="75"/>
      <c r="FP144" s="75"/>
      <c r="FQ144" s="14"/>
      <c r="FR144" s="14"/>
      <c r="FS144" s="15"/>
      <c r="FT144" s="14"/>
      <c r="FU144" s="19"/>
      <c r="FV144" s="77"/>
      <c r="FW144" s="75"/>
      <c r="FX144" s="75"/>
      <c r="FY144" s="14"/>
      <c r="FZ144" s="14"/>
      <c r="GA144" s="15"/>
      <c r="GB144" s="14"/>
      <c r="GC144" s="19"/>
      <c r="GD144" s="77"/>
      <c r="GE144" s="75"/>
      <c r="GF144" s="75"/>
      <c r="GG144" s="14"/>
      <c r="GH144" s="14"/>
      <c r="GI144" s="15"/>
      <c r="GJ144" s="14"/>
      <c r="GK144" s="19"/>
      <c r="GL144" s="77"/>
      <c r="GM144" s="75"/>
      <c r="GN144" s="75"/>
      <c r="GO144" s="14"/>
      <c r="GP144" s="14"/>
      <c r="GQ144" s="15"/>
      <c r="GR144" s="14"/>
      <c r="GS144" s="19"/>
      <c r="GT144" s="77"/>
      <c r="GU144" s="75"/>
      <c r="GV144" s="75"/>
      <c r="GW144" s="14"/>
      <c r="GX144" s="14"/>
      <c r="GY144" s="15"/>
      <c r="GZ144" s="14"/>
      <c r="HA144" s="19"/>
      <c r="HB144" s="77"/>
      <c r="HC144" s="75"/>
      <c r="HD144" s="75"/>
      <c r="HE144" s="14"/>
      <c r="HF144" s="14"/>
      <c r="HG144" s="15"/>
      <c r="HH144" s="14"/>
      <c r="HI144" s="19"/>
      <c r="HJ144" s="77"/>
      <c r="HK144" s="75"/>
      <c r="HL144" s="75"/>
      <c r="HM144" s="14"/>
      <c r="HN144" s="14"/>
      <c r="HO144" s="15"/>
      <c r="HP144" s="14"/>
      <c r="HQ144" s="19"/>
      <c r="HR144" s="77"/>
      <c r="HS144" s="75"/>
      <c r="HT144" s="75"/>
      <c r="HU144" s="14"/>
      <c r="HV144" s="14"/>
      <c r="HW144" s="15"/>
      <c r="HX144" s="14"/>
      <c r="HY144" s="19"/>
      <c r="HZ144" s="77"/>
      <c r="IA144" s="75"/>
      <c r="IB144" s="75"/>
      <c r="IC144" s="14"/>
      <c r="ID144" s="14"/>
      <c r="IE144" s="15"/>
      <c r="IF144" s="14"/>
      <c r="IG144" s="19"/>
      <c r="IH144" s="77"/>
      <c r="II144" s="75"/>
      <c r="IJ144" s="75"/>
      <c r="IK144" s="14"/>
      <c r="IL144" s="14"/>
      <c r="IM144" s="15"/>
      <c r="IN144" s="14"/>
    </row>
    <row r="145" spans="1:248" s="13" customFormat="1" ht="12.75">
      <c r="A145" s="93">
        <v>25</v>
      </c>
      <c r="B145" s="159" t="s">
        <v>436</v>
      </c>
      <c r="C145" s="35"/>
      <c r="D145" s="35"/>
      <c r="E145" s="36"/>
      <c r="F145" s="36"/>
      <c r="G145" s="81"/>
      <c r="H145" s="80"/>
      <c r="I145" s="47"/>
      <c r="J145" s="77"/>
      <c r="K145" s="75"/>
      <c r="L145" s="75"/>
      <c r="M145" s="14"/>
      <c r="N145" s="14"/>
      <c r="O145" s="15"/>
      <c r="P145" s="14"/>
      <c r="Q145" s="19"/>
      <c r="R145" s="77"/>
      <c r="S145" s="75"/>
      <c r="T145" s="75"/>
      <c r="U145" s="14"/>
      <c r="V145" s="14"/>
      <c r="W145" s="15"/>
      <c r="X145" s="14"/>
      <c r="Y145" s="19"/>
      <c r="Z145" s="77"/>
      <c r="AA145" s="75"/>
      <c r="AB145" s="75"/>
      <c r="AC145" s="14"/>
      <c r="AD145" s="14"/>
      <c r="AE145" s="15"/>
      <c r="AF145" s="14"/>
      <c r="AG145" s="19"/>
      <c r="AH145" s="77"/>
      <c r="AI145" s="75"/>
      <c r="AJ145" s="75"/>
      <c r="AK145" s="14"/>
      <c r="AL145" s="14"/>
      <c r="AM145" s="15"/>
      <c r="AN145" s="14"/>
      <c r="AO145" s="19"/>
      <c r="AP145" s="77"/>
      <c r="AQ145" s="75"/>
      <c r="AR145" s="75"/>
      <c r="AS145" s="14"/>
      <c r="AT145" s="14"/>
      <c r="AU145" s="15"/>
      <c r="AV145" s="14"/>
      <c r="AW145" s="19"/>
      <c r="AX145" s="77"/>
      <c r="AY145" s="75"/>
      <c r="AZ145" s="75"/>
      <c r="BA145" s="14"/>
      <c r="BB145" s="14"/>
      <c r="BC145" s="15"/>
      <c r="BD145" s="14"/>
      <c r="BE145" s="19"/>
      <c r="BF145" s="77"/>
      <c r="BG145" s="75"/>
      <c r="BH145" s="75"/>
      <c r="BI145" s="14"/>
      <c r="BJ145" s="14"/>
      <c r="BK145" s="15"/>
      <c r="BL145" s="14"/>
      <c r="BM145" s="19"/>
      <c r="BN145" s="77"/>
      <c r="BO145" s="75"/>
      <c r="BP145" s="75"/>
      <c r="BQ145" s="14"/>
      <c r="BR145" s="14"/>
      <c r="BS145" s="15"/>
      <c r="BT145" s="14"/>
      <c r="BU145" s="19"/>
      <c r="BV145" s="77"/>
      <c r="BW145" s="75"/>
      <c r="BX145" s="75"/>
      <c r="BY145" s="14"/>
      <c r="BZ145" s="14"/>
      <c r="CA145" s="15"/>
      <c r="CB145" s="14"/>
      <c r="CC145" s="19"/>
      <c r="CD145" s="77"/>
      <c r="CE145" s="75"/>
      <c r="CF145" s="75"/>
      <c r="CG145" s="14"/>
      <c r="CH145" s="14"/>
      <c r="CI145" s="15"/>
      <c r="CJ145" s="14"/>
      <c r="CK145" s="19"/>
      <c r="CL145" s="77"/>
      <c r="CM145" s="75"/>
      <c r="CN145" s="75"/>
      <c r="CO145" s="14"/>
      <c r="CP145" s="14"/>
      <c r="CQ145" s="15"/>
      <c r="CR145" s="14"/>
      <c r="CS145" s="19"/>
      <c r="CT145" s="77"/>
      <c r="CU145" s="75"/>
      <c r="CV145" s="75"/>
      <c r="CW145" s="14"/>
      <c r="CX145" s="14"/>
      <c r="CY145" s="15"/>
      <c r="CZ145" s="14"/>
      <c r="DA145" s="19"/>
      <c r="DB145" s="77"/>
      <c r="DC145" s="75"/>
      <c r="DD145" s="75"/>
      <c r="DE145" s="14"/>
      <c r="DF145" s="14"/>
      <c r="DG145" s="15"/>
      <c r="DH145" s="14"/>
      <c r="DI145" s="19"/>
      <c r="DJ145" s="77"/>
      <c r="DK145" s="75"/>
      <c r="DL145" s="75"/>
      <c r="DM145" s="14"/>
      <c r="DN145" s="14"/>
      <c r="DO145" s="15"/>
      <c r="DP145" s="14"/>
      <c r="DQ145" s="19"/>
      <c r="DR145" s="77"/>
      <c r="DS145" s="75"/>
      <c r="DT145" s="75"/>
      <c r="DU145" s="14"/>
      <c r="DV145" s="14"/>
      <c r="DW145" s="15"/>
      <c r="DX145" s="14"/>
      <c r="DY145" s="19"/>
      <c r="DZ145" s="77"/>
      <c r="EA145" s="75"/>
      <c r="EB145" s="75"/>
      <c r="EC145" s="14"/>
      <c r="ED145" s="14"/>
      <c r="EE145" s="15"/>
      <c r="EF145" s="14"/>
      <c r="EG145" s="19"/>
      <c r="EH145" s="77"/>
      <c r="EI145" s="75"/>
      <c r="EJ145" s="75"/>
      <c r="EK145" s="14"/>
      <c r="EL145" s="14"/>
      <c r="EM145" s="15"/>
      <c r="EN145" s="14"/>
      <c r="EO145" s="19"/>
      <c r="EP145" s="77"/>
      <c r="EQ145" s="75"/>
      <c r="ER145" s="75"/>
      <c r="ES145" s="14"/>
      <c r="ET145" s="14"/>
      <c r="EU145" s="15"/>
      <c r="EV145" s="14"/>
      <c r="EW145" s="19"/>
      <c r="EX145" s="77"/>
      <c r="EY145" s="75"/>
      <c r="EZ145" s="75"/>
      <c r="FA145" s="14"/>
      <c r="FB145" s="14"/>
      <c r="FC145" s="15"/>
      <c r="FD145" s="14"/>
      <c r="FE145" s="19"/>
      <c r="FF145" s="77"/>
      <c r="FG145" s="75"/>
      <c r="FH145" s="75"/>
      <c r="FI145" s="14"/>
      <c r="FJ145" s="14"/>
      <c r="FK145" s="15"/>
      <c r="FL145" s="14"/>
      <c r="FM145" s="19"/>
      <c r="FN145" s="77"/>
      <c r="FO145" s="75"/>
      <c r="FP145" s="75"/>
      <c r="FQ145" s="14"/>
      <c r="FR145" s="14"/>
      <c r="FS145" s="15"/>
      <c r="FT145" s="14"/>
      <c r="FU145" s="19"/>
      <c r="FV145" s="77"/>
      <c r="FW145" s="75"/>
      <c r="FX145" s="75"/>
      <c r="FY145" s="14"/>
      <c r="FZ145" s="14"/>
      <c r="GA145" s="15"/>
      <c r="GB145" s="14"/>
      <c r="GC145" s="19"/>
      <c r="GD145" s="77"/>
      <c r="GE145" s="75"/>
      <c r="GF145" s="75"/>
      <c r="GG145" s="14"/>
      <c r="GH145" s="14"/>
      <c r="GI145" s="15"/>
      <c r="GJ145" s="14"/>
      <c r="GK145" s="19"/>
      <c r="GL145" s="77"/>
      <c r="GM145" s="75"/>
      <c r="GN145" s="75"/>
      <c r="GO145" s="14"/>
      <c r="GP145" s="14"/>
      <c r="GQ145" s="15"/>
      <c r="GR145" s="14"/>
      <c r="GS145" s="19"/>
      <c r="GT145" s="77"/>
      <c r="GU145" s="75"/>
      <c r="GV145" s="75"/>
      <c r="GW145" s="14"/>
      <c r="GX145" s="14"/>
      <c r="GY145" s="15"/>
      <c r="GZ145" s="14"/>
      <c r="HA145" s="19"/>
      <c r="HB145" s="77"/>
      <c r="HC145" s="75"/>
      <c r="HD145" s="75"/>
      <c r="HE145" s="14"/>
      <c r="HF145" s="14"/>
      <c r="HG145" s="15"/>
      <c r="HH145" s="14"/>
      <c r="HI145" s="19"/>
      <c r="HJ145" s="77"/>
      <c r="HK145" s="75"/>
      <c r="HL145" s="75"/>
      <c r="HM145" s="14"/>
      <c r="HN145" s="14"/>
      <c r="HO145" s="15"/>
      <c r="HP145" s="14"/>
      <c r="HQ145" s="19"/>
      <c r="HR145" s="77"/>
      <c r="HS145" s="75"/>
      <c r="HT145" s="75"/>
      <c r="HU145" s="14"/>
      <c r="HV145" s="14"/>
      <c r="HW145" s="15"/>
      <c r="HX145" s="14"/>
      <c r="HY145" s="19"/>
      <c r="HZ145" s="77"/>
      <c r="IA145" s="75"/>
      <c r="IB145" s="75"/>
      <c r="IC145" s="14"/>
      <c r="ID145" s="14"/>
      <c r="IE145" s="15"/>
      <c r="IF145" s="14"/>
      <c r="IG145" s="19"/>
      <c r="IH145" s="77"/>
      <c r="II145" s="75"/>
      <c r="IJ145" s="75"/>
      <c r="IK145" s="14"/>
      <c r="IL145" s="14"/>
      <c r="IM145" s="15"/>
      <c r="IN145" s="14"/>
    </row>
    <row r="146" spans="1:248" s="13" customFormat="1" ht="12.75">
      <c r="A146" s="47">
        <v>1</v>
      </c>
      <c r="B146" s="163" t="s">
        <v>409</v>
      </c>
      <c r="C146" s="35"/>
      <c r="D146" s="136"/>
      <c r="E146" s="36"/>
      <c r="F146" s="36"/>
      <c r="G146" s="81"/>
      <c r="H146" s="136">
        <v>401698</v>
      </c>
      <c r="I146" s="161" t="s">
        <v>406</v>
      </c>
      <c r="J146" s="77"/>
      <c r="K146" s="75"/>
      <c r="L146" s="75"/>
      <c r="M146" s="14"/>
      <c r="N146" s="14"/>
      <c r="O146" s="15"/>
      <c r="P146" s="14"/>
      <c r="Q146" s="19"/>
      <c r="R146" s="77"/>
      <c r="S146" s="75"/>
      <c r="T146" s="75"/>
      <c r="U146" s="14"/>
      <c r="V146" s="14"/>
      <c r="W146" s="15"/>
      <c r="X146" s="14"/>
      <c r="Y146" s="19"/>
      <c r="Z146" s="77"/>
      <c r="AA146" s="75"/>
      <c r="AB146" s="75"/>
      <c r="AC146" s="14"/>
      <c r="AD146" s="14"/>
      <c r="AE146" s="15"/>
      <c r="AF146" s="14"/>
      <c r="AG146" s="19"/>
      <c r="AH146" s="77"/>
      <c r="AI146" s="75"/>
      <c r="AJ146" s="75"/>
      <c r="AK146" s="14"/>
      <c r="AL146" s="14"/>
      <c r="AM146" s="15"/>
      <c r="AN146" s="14"/>
      <c r="AO146" s="19"/>
      <c r="AP146" s="77"/>
      <c r="AQ146" s="75"/>
      <c r="AR146" s="75"/>
      <c r="AS146" s="14"/>
      <c r="AT146" s="14"/>
      <c r="AU146" s="15"/>
      <c r="AV146" s="14"/>
      <c r="AW146" s="19"/>
      <c r="AX146" s="77"/>
      <c r="AY146" s="75"/>
      <c r="AZ146" s="75"/>
      <c r="BA146" s="14"/>
      <c r="BB146" s="14"/>
      <c r="BC146" s="15"/>
      <c r="BD146" s="14"/>
      <c r="BE146" s="19"/>
      <c r="BF146" s="77"/>
      <c r="BG146" s="75"/>
      <c r="BH146" s="75"/>
      <c r="BI146" s="14"/>
      <c r="BJ146" s="14"/>
      <c r="BK146" s="15"/>
      <c r="BL146" s="14"/>
      <c r="BM146" s="19"/>
      <c r="BN146" s="77"/>
      <c r="BO146" s="75"/>
      <c r="BP146" s="75"/>
      <c r="BQ146" s="14"/>
      <c r="BR146" s="14"/>
      <c r="BS146" s="15"/>
      <c r="BT146" s="14"/>
      <c r="BU146" s="19"/>
      <c r="BV146" s="77"/>
      <c r="BW146" s="75"/>
      <c r="BX146" s="75"/>
      <c r="BY146" s="14"/>
      <c r="BZ146" s="14"/>
      <c r="CA146" s="15"/>
      <c r="CB146" s="14"/>
      <c r="CC146" s="19"/>
      <c r="CD146" s="77"/>
      <c r="CE146" s="75"/>
      <c r="CF146" s="75"/>
      <c r="CG146" s="14"/>
      <c r="CH146" s="14"/>
      <c r="CI146" s="15"/>
      <c r="CJ146" s="14"/>
      <c r="CK146" s="19"/>
      <c r="CL146" s="77"/>
      <c r="CM146" s="75"/>
      <c r="CN146" s="75"/>
      <c r="CO146" s="14"/>
      <c r="CP146" s="14"/>
      <c r="CQ146" s="15"/>
      <c r="CR146" s="14"/>
      <c r="CS146" s="19"/>
      <c r="CT146" s="77"/>
      <c r="CU146" s="75"/>
      <c r="CV146" s="75"/>
      <c r="CW146" s="14"/>
      <c r="CX146" s="14"/>
      <c r="CY146" s="15"/>
      <c r="CZ146" s="14"/>
      <c r="DA146" s="19"/>
      <c r="DB146" s="77"/>
      <c r="DC146" s="75"/>
      <c r="DD146" s="75"/>
      <c r="DE146" s="14"/>
      <c r="DF146" s="14"/>
      <c r="DG146" s="15"/>
      <c r="DH146" s="14"/>
      <c r="DI146" s="19"/>
      <c r="DJ146" s="77"/>
      <c r="DK146" s="75"/>
      <c r="DL146" s="75"/>
      <c r="DM146" s="14"/>
      <c r="DN146" s="14"/>
      <c r="DO146" s="15"/>
      <c r="DP146" s="14"/>
      <c r="DQ146" s="19"/>
      <c r="DR146" s="77"/>
      <c r="DS146" s="75"/>
      <c r="DT146" s="75"/>
      <c r="DU146" s="14"/>
      <c r="DV146" s="14"/>
      <c r="DW146" s="15"/>
      <c r="DX146" s="14"/>
      <c r="DY146" s="19"/>
      <c r="DZ146" s="77"/>
      <c r="EA146" s="75"/>
      <c r="EB146" s="75"/>
      <c r="EC146" s="14"/>
      <c r="ED146" s="14"/>
      <c r="EE146" s="15"/>
      <c r="EF146" s="14"/>
      <c r="EG146" s="19"/>
      <c r="EH146" s="77"/>
      <c r="EI146" s="75"/>
      <c r="EJ146" s="75"/>
      <c r="EK146" s="14"/>
      <c r="EL146" s="14"/>
      <c r="EM146" s="15"/>
      <c r="EN146" s="14"/>
      <c r="EO146" s="19"/>
      <c r="EP146" s="77"/>
      <c r="EQ146" s="75"/>
      <c r="ER146" s="75"/>
      <c r="ES146" s="14"/>
      <c r="ET146" s="14"/>
      <c r="EU146" s="15"/>
      <c r="EV146" s="14"/>
      <c r="EW146" s="19"/>
      <c r="EX146" s="77"/>
      <c r="EY146" s="75"/>
      <c r="EZ146" s="75"/>
      <c r="FA146" s="14"/>
      <c r="FB146" s="14"/>
      <c r="FC146" s="15"/>
      <c r="FD146" s="14"/>
      <c r="FE146" s="19"/>
      <c r="FF146" s="77"/>
      <c r="FG146" s="75"/>
      <c r="FH146" s="75"/>
      <c r="FI146" s="14"/>
      <c r="FJ146" s="14"/>
      <c r="FK146" s="15"/>
      <c r="FL146" s="14"/>
      <c r="FM146" s="19"/>
      <c r="FN146" s="77"/>
      <c r="FO146" s="75"/>
      <c r="FP146" s="75"/>
      <c r="FQ146" s="14"/>
      <c r="FR146" s="14"/>
      <c r="FS146" s="15"/>
      <c r="FT146" s="14"/>
      <c r="FU146" s="19"/>
      <c r="FV146" s="77"/>
      <c r="FW146" s="75"/>
      <c r="FX146" s="75"/>
      <c r="FY146" s="14"/>
      <c r="FZ146" s="14"/>
      <c r="GA146" s="15"/>
      <c r="GB146" s="14"/>
      <c r="GC146" s="19"/>
      <c r="GD146" s="77"/>
      <c r="GE146" s="75"/>
      <c r="GF146" s="75"/>
      <c r="GG146" s="14"/>
      <c r="GH146" s="14"/>
      <c r="GI146" s="15"/>
      <c r="GJ146" s="14"/>
      <c r="GK146" s="19"/>
      <c r="GL146" s="77"/>
      <c r="GM146" s="75"/>
      <c r="GN146" s="75"/>
      <c r="GO146" s="14"/>
      <c r="GP146" s="14"/>
      <c r="GQ146" s="15"/>
      <c r="GR146" s="14"/>
      <c r="GS146" s="19"/>
      <c r="GT146" s="77"/>
      <c r="GU146" s="75"/>
      <c r="GV146" s="75"/>
      <c r="GW146" s="14"/>
      <c r="GX146" s="14"/>
      <c r="GY146" s="15"/>
      <c r="GZ146" s="14"/>
      <c r="HA146" s="19"/>
      <c r="HB146" s="77"/>
      <c r="HC146" s="75"/>
      <c r="HD146" s="75"/>
      <c r="HE146" s="14"/>
      <c r="HF146" s="14"/>
      <c r="HG146" s="15"/>
      <c r="HH146" s="14"/>
      <c r="HI146" s="19"/>
      <c r="HJ146" s="77"/>
      <c r="HK146" s="75"/>
      <c r="HL146" s="75"/>
      <c r="HM146" s="14"/>
      <c r="HN146" s="14"/>
      <c r="HO146" s="15"/>
      <c r="HP146" s="14"/>
      <c r="HQ146" s="19"/>
      <c r="HR146" s="77"/>
      <c r="HS146" s="75"/>
      <c r="HT146" s="75"/>
      <c r="HU146" s="14"/>
      <c r="HV146" s="14"/>
      <c r="HW146" s="15"/>
      <c r="HX146" s="14"/>
      <c r="HY146" s="19"/>
      <c r="HZ146" s="77"/>
      <c r="IA146" s="75"/>
      <c r="IB146" s="75"/>
      <c r="IC146" s="14"/>
      <c r="ID146" s="14"/>
      <c r="IE146" s="15"/>
      <c r="IF146" s="14"/>
      <c r="IG146" s="19"/>
      <c r="IH146" s="77"/>
      <c r="II146" s="75"/>
      <c r="IJ146" s="75"/>
      <c r="IK146" s="14"/>
      <c r="IL146" s="14"/>
      <c r="IM146" s="15"/>
      <c r="IN146" s="14"/>
    </row>
    <row r="147" spans="1:248" s="13" customFormat="1" ht="12.75">
      <c r="A147" s="47">
        <v>3</v>
      </c>
      <c r="B147" s="163" t="s">
        <v>431</v>
      </c>
      <c r="C147" s="35"/>
      <c r="D147" s="136"/>
      <c r="E147" s="36"/>
      <c r="F147" s="36"/>
      <c r="G147" s="81"/>
      <c r="H147" s="169">
        <v>61142</v>
      </c>
      <c r="I147" s="117" t="s">
        <v>430</v>
      </c>
      <c r="J147" s="77"/>
      <c r="K147" s="75"/>
      <c r="L147" s="75"/>
      <c r="M147" s="14"/>
      <c r="N147" s="14"/>
      <c r="O147" s="15"/>
      <c r="P147" s="14"/>
      <c r="Q147" s="19"/>
      <c r="R147" s="77"/>
      <c r="S147" s="75"/>
      <c r="T147" s="75"/>
      <c r="U147" s="14"/>
      <c r="V147" s="14"/>
      <c r="W147" s="15"/>
      <c r="X147" s="14"/>
      <c r="Y147" s="19"/>
      <c r="Z147" s="77"/>
      <c r="AA147" s="75"/>
      <c r="AB147" s="75"/>
      <c r="AC147" s="14"/>
      <c r="AD147" s="14"/>
      <c r="AE147" s="15"/>
      <c r="AF147" s="14"/>
      <c r="AG147" s="19"/>
      <c r="AH147" s="77"/>
      <c r="AI147" s="75"/>
      <c r="AJ147" s="75"/>
      <c r="AK147" s="14"/>
      <c r="AL147" s="14"/>
      <c r="AM147" s="15"/>
      <c r="AN147" s="14"/>
      <c r="AO147" s="19"/>
      <c r="AP147" s="77"/>
      <c r="AQ147" s="75"/>
      <c r="AR147" s="75"/>
      <c r="AS147" s="14"/>
      <c r="AT147" s="14"/>
      <c r="AU147" s="15"/>
      <c r="AV147" s="14"/>
      <c r="AW147" s="19"/>
      <c r="AX147" s="77"/>
      <c r="AY147" s="75"/>
      <c r="AZ147" s="75"/>
      <c r="BA147" s="14"/>
      <c r="BB147" s="14"/>
      <c r="BC147" s="15"/>
      <c r="BD147" s="14"/>
      <c r="BE147" s="19"/>
      <c r="BF147" s="77"/>
      <c r="BG147" s="75"/>
      <c r="BH147" s="75"/>
      <c r="BI147" s="14"/>
      <c r="BJ147" s="14"/>
      <c r="BK147" s="15"/>
      <c r="BL147" s="14"/>
      <c r="BM147" s="19"/>
      <c r="BN147" s="77"/>
      <c r="BO147" s="75"/>
      <c r="BP147" s="75"/>
      <c r="BQ147" s="14"/>
      <c r="BR147" s="14"/>
      <c r="BS147" s="15"/>
      <c r="BT147" s="14"/>
      <c r="BU147" s="19"/>
      <c r="BV147" s="77"/>
      <c r="BW147" s="75"/>
      <c r="BX147" s="75"/>
      <c r="BY147" s="14"/>
      <c r="BZ147" s="14"/>
      <c r="CA147" s="15"/>
      <c r="CB147" s="14"/>
      <c r="CC147" s="19"/>
      <c r="CD147" s="77"/>
      <c r="CE147" s="75"/>
      <c r="CF147" s="75"/>
      <c r="CG147" s="14"/>
      <c r="CH147" s="14"/>
      <c r="CI147" s="15"/>
      <c r="CJ147" s="14"/>
      <c r="CK147" s="19"/>
      <c r="CL147" s="77"/>
      <c r="CM147" s="75"/>
      <c r="CN147" s="75"/>
      <c r="CO147" s="14"/>
      <c r="CP147" s="14"/>
      <c r="CQ147" s="15"/>
      <c r="CR147" s="14"/>
      <c r="CS147" s="19"/>
      <c r="CT147" s="77"/>
      <c r="CU147" s="75"/>
      <c r="CV147" s="75"/>
      <c r="CW147" s="14"/>
      <c r="CX147" s="14"/>
      <c r="CY147" s="15"/>
      <c r="CZ147" s="14"/>
      <c r="DA147" s="19"/>
      <c r="DB147" s="77"/>
      <c r="DC147" s="75"/>
      <c r="DD147" s="75"/>
      <c r="DE147" s="14"/>
      <c r="DF147" s="14"/>
      <c r="DG147" s="15"/>
      <c r="DH147" s="14"/>
      <c r="DI147" s="19"/>
      <c r="DJ147" s="77"/>
      <c r="DK147" s="75"/>
      <c r="DL147" s="75"/>
      <c r="DM147" s="14"/>
      <c r="DN147" s="14"/>
      <c r="DO147" s="15"/>
      <c r="DP147" s="14"/>
      <c r="DQ147" s="19"/>
      <c r="DR147" s="77"/>
      <c r="DS147" s="75"/>
      <c r="DT147" s="75"/>
      <c r="DU147" s="14"/>
      <c r="DV147" s="14"/>
      <c r="DW147" s="15"/>
      <c r="DX147" s="14"/>
      <c r="DY147" s="19"/>
      <c r="DZ147" s="77"/>
      <c r="EA147" s="75"/>
      <c r="EB147" s="75"/>
      <c r="EC147" s="14"/>
      <c r="ED147" s="14"/>
      <c r="EE147" s="15"/>
      <c r="EF147" s="14"/>
      <c r="EG147" s="19"/>
      <c r="EH147" s="77"/>
      <c r="EI147" s="75"/>
      <c r="EJ147" s="75"/>
      <c r="EK147" s="14"/>
      <c r="EL147" s="14"/>
      <c r="EM147" s="15"/>
      <c r="EN147" s="14"/>
      <c r="EO147" s="19"/>
      <c r="EP147" s="77"/>
      <c r="EQ147" s="75"/>
      <c r="ER147" s="75"/>
      <c r="ES147" s="14"/>
      <c r="ET147" s="14"/>
      <c r="EU147" s="15"/>
      <c r="EV147" s="14"/>
      <c r="EW147" s="19"/>
      <c r="EX147" s="77"/>
      <c r="EY147" s="75"/>
      <c r="EZ147" s="75"/>
      <c r="FA147" s="14"/>
      <c r="FB147" s="14"/>
      <c r="FC147" s="15"/>
      <c r="FD147" s="14"/>
      <c r="FE147" s="19"/>
      <c r="FF147" s="77"/>
      <c r="FG147" s="75"/>
      <c r="FH147" s="75"/>
      <c r="FI147" s="14"/>
      <c r="FJ147" s="14"/>
      <c r="FK147" s="15"/>
      <c r="FL147" s="14"/>
      <c r="FM147" s="19"/>
      <c r="FN147" s="77"/>
      <c r="FO147" s="75"/>
      <c r="FP147" s="75"/>
      <c r="FQ147" s="14"/>
      <c r="FR147" s="14"/>
      <c r="FS147" s="15"/>
      <c r="FT147" s="14"/>
      <c r="FU147" s="19"/>
      <c r="FV147" s="77"/>
      <c r="FW147" s="75"/>
      <c r="FX147" s="75"/>
      <c r="FY147" s="14"/>
      <c r="FZ147" s="14"/>
      <c r="GA147" s="15"/>
      <c r="GB147" s="14"/>
      <c r="GC147" s="19"/>
      <c r="GD147" s="77"/>
      <c r="GE147" s="75"/>
      <c r="GF147" s="75"/>
      <c r="GG147" s="14"/>
      <c r="GH147" s="14"/>
      <c r="GI147" s="15"/>
      <c r="GJ147" s="14"/>
      <c r="GK147" s="19"/>
      <c r="GL147" s="77"/>
      <c r="GM147" s="75"/>
      <c r="GN147" s="75"/>
      <c r="GO147" s="14"/>
      <c r="GP147" s="14"/>
      <c r="GQ147" s="15"/>
      <c r="GR147" s="14"/>
      <c r="GS147" s="19"/>
      <c r="GT147" s="77"/>
      <c r="GU147" s="75"/>
      <c r="GV147" s="75"/>
      <c r="GW147" s="14"/>
      <c r="GX147" s="14"/>
      <c r="GY147" s="15"/>
      <c r="GZ147" s="14"/>
      <c r="HA147" s="19"/>
      <c r="HB147" s="77"/>
      <c r="HC147" s="75"/>
      <c r="HD147" s="75"/>
      <c r="HE147" s="14"/>
      <c r="HF147" s="14"/>
      <c r="HG147" s="15"/>
      <c r="HH147" s="14"/>
      <c r="HI147" s="19"/>
      <c r="HJ147" s="77"/>
      <c r="HK147" s="75"/>
      <c r="HL147" s="75"/>
      <c r="HM147" s="14"/>
      <c r="HN147" s="14"/>
      <c r="HO147" s="15"/>
      <c r="HP147" s="14"/>
      <c r="HQ147" s="19"/>
      <c r="HR147" s="77"/>
      <c r="HS147" s="75"/>
      <c r="HT147" s="75"/>
      <c r="HU147" s="14"/>
      <c r="HV147" s="14"/>
      <c r="HW147" s="15"/>
      <c r="HX147" s="14"/>
      <c r="HY147" s="19"/>
      <c r="HZ147" s="77"/>
      <c r="IA147" s="75"/>
      <c r="IB147" s="75"/>
      <c r="IC147" s="14"/>
      <c r="ID147" s="14"/>
      <c r="IE147" s="15"/>
      <c r="IF147" s="14"/>
      <c r="IG147" s="19"/>
      <c r="IH147" s="77"/>
      <c r="II147" s="75"/>
      <c r="IJ147" s="75"/>
      <c r="IK147" s="14"/>
      <c r="IL147" s="14"/>
      <c r="IM147" s="15"/>
      <c r="IN147" s="14"/>
    </row>
    <row r="148" spans="1:248" s="13" customFormat="1" ht="15">
      <c r="A148" s="47"/>
      <c r="B148" s="2" t="s">
        <v>439</v>
      </c>
      <c r="C148" s="35"/>
      <c r="D148" s="35"/>
      <c r="E148" s="36"/>
      <c r="F148" s="36"/>
      <c r="G148" s="31"/>
      <c r="H148" s="173">
        <f>H146+H147</f>
        <v>462840</v>
      </c>
      <c r="I148" s="35"/>
      <c r="J148" s="77"/>
      <c r="K148" s="75"/>
      <c r="L148" s="75"/>
      <c r="M148" s="14"/>
      <c r="N148" s="14"/>
      <c r="O148" s="14"/>
      <c r="P148" s="14"/>
      <c r="Q148" s="19"/>
      <c r="R148" s="77"/>
      <c r="S148" s="75"/>
      <c r="T148" s="75"/>
      <c r="U148" s="14"/>
      <c r="V148" s="14"/>
      <c r="W148" s="14"/>
      <c r="X148" s="14"/>
      <c r="Y148" s="19"/>
      <c r="Z148" s="77"/>
      <c r="AA148" s="75"/>
      <c r="AB148" s="75"/>
      <c r="AC148" s="14"/>
      <c r="AD148" s="14"/>
      <c r="AE148" s="14"/>
      <c r="AF148" s="14"/>
      <c r="AG148" s="19"/>
      <c r="AH148" s="77"/>
      <c r="AI148" s="75"/>
      <c r="AJ148" s="75"/>
      <c r="AK148" s="14"/>
      <c r="AL148" s="14"/>
      <c r="AM148" s="14"/>
      <c r="AN148" s="14"/>
      <c r="AO148" s="19"/>
      <c r="AP148" s="77"/>
      <c r="AQ148" s="75"/>
      <c r="AR148" s="75"/>
      <c r="AS148" s="14"/>
      <c r="AT148" s="14"/>
      <c r="AU148" s="14"/>
      <c r="AV148" s="14"/>
      <c r="AW148" s="19"/>
      <c r="AX148" s="77"/>
      <c r="AY148" s="75"/>
      <c r="AZ148" s="75"/>
      <c r="BA148" s="14"/>
      <c r="BB148" s="14"/>
      <c r="BC148" s="14"/>
      <c r="BD148" s="14"/>
      <c r="BE148" s="19"/>
      <c r="BF148" s="77"/>
      <c r="BG148" s="75"/>
      <c r="BH148" s="75"/>
      <c r="BI148" s="14"/>
      <c r="BJ148" s="14"/>
      <c r="BK148" s="14"/>
      <c r="BL148" s="14"/>
      <c r="BM148" s="19"/>
      <c r="BN148" s="77"/>
      <c r="BO148" s="75"/>
      <c r="BP148" s="75"/>
      <c r="BQ148" s="14"/>
      <c r="BR148" s="14"/>
      <c r="BS148" s="14"/>
      <c r="BT148" s="14"/>
      <c r="BU148" s="19"/>
      <c r="BV148" s="77"/>
      <c r="BW148" s="75"/>
      <c r="BX148" s="75"/>
      <c r="BY148" s="14"/>
      <c r="BZ148" s="14"/>
      <c r="CA148" s="14"/>
      <c r="CB148" s="14"/>
      <c r="CC148" s="19"/>
      <c r="CD148" s="77"/>
      <c r="CE148" s="75"/>
      <c r="CF148" s="75"/>
      <c r="CG148" s="14"/>
      <c r="CH148" s="14"/>
      <c r="CI148" s="14"/>
      <c r="CJ148" s="14"/>
      <c r="CK148" s="19"/>
      <c r="CL148" s="77"/>
      <c r="CM148" s="75"/>
      <c r="CN148" s="75"/>
      <c r="CO148" s="14"/>
      <c r="CP148" s="14"/>
      <c r="CQ148" s="14"/>
      <c r="CR148" s="14"/>
      <c r="CS148" s="19"/>
      <c r="CT148" s="77"/>
      <c r="CU148" s="75"/>
      <c r="CV148" s="75"/>
      <c r="CW148" s="14"/>
      <c r="CX148" s="14"/>
      <c r="CY148" s="14"/>
      <c r="CZ148" s="14"/>
      <c r="DA148" s="19"/>
      <c r="DB148" s="77"/>
      <c r="DC148" s="75"/>
      <c r="DD148" s="75"/>
      <c r="DE148" s="14"/>
      <c r="DF148" s="14"/>
      <c r="DG148" s="14"/>
      <c r="DH148" s="14"/>
      <c r="DI148" s="19"/>
      <c r="DJ148" s="77"/>
      <c r="DK148" s="75"/>
      <c r="DL148" s="75"/>
      <c r="DM148" s="14"/>
      <c r="DN148" s="14"/>
      <c r="DO148" s="14"/>
      <c r="DP148" s="14"/>
      <c r="DQ148" s="19"/>
      <c r="DR148" s="77"/>
      <c r="DS148" s="75"/>
      <c r="DT148" s="75"/>
      <c r="DU148" s="14"/>
      <c r="DV148" s="14"/>
      <c r="DW148" s="14"/>
      <c r="DX148" s="14"/>
      <c r="DY148" s="19"/>
      <c r="DZ148" s="77"/>
      <c r="EA148" s="75"/>
      <c r="EB148" s="75"/>
      <c r="EC148" s="14"/>
      <c r="ED148" s="14"/>
      <c r="EE148" s="14"/>
      <c r="EF148" s="14"/>
      <c r="EG148" s="19"/>
      <c r="EH148" s="77"/>
      <c r="EI148" s="75"/>
      <c r="EJ148" s="75"/>
      <c r="EK148" s="14"/>
      <c r="EL148" s="14"/>
      <c r="EM148" s="14"/>
      <c r="EN148" s="14"/>
      <c r="EO148" s="19"/>
      <c r="EP148" s="77"/>
      <c r="EQ148" s="75"/>
      <c r="ER148" s="75"/>
      <c r="ES148" s="14"/>
      <c r="ET148" s="14"/>
      <c r="EU148" s="14"/>
      <c r="EV148" s="14"/>
      <c r="EW148" s="19"/>
      <c r="EX148" s="77"/>
      <c r="EY148" s="75"/>
      <c r="EZ148" s="75"/>
      <c r="FA148" s="14"/>
      <c r="FB148" s="14"/>
      <c r="FC148" s="14"/>
      <c r="FD148" s="14"/>
      <c r="FE148" s="19"/>
      <c r="FF148" s="77"/>
      <c r="FG148" s="75"/>
      <c r="FH148" s="75"/>
      <c r="FI148" s="14"/>
      <c r="FJ148" s="14"/>
      <c r="FK148" s="14"/>
      <c r="FL148" s="14"/>
      <c r="FM148" s="19"/>
      <c r="FN148" s="77"/>
      <c r="FO148" s="75"/>
      <c r="FP148" s="75"/>
      <c r="FQ148" s="14"/>
      <c r="FR148" s="14"/>
      <c r="FS148" s="14"/>
      <c r="FT148" s="14"/>
      <c r="FU148" s="19"/>
      <c r="FV148" s="77"/>
      <c r="FW148" s="75"/>
      <c r="FX148" s="75"/>
      <c r="FY148" s="14"/>
      <c r="FZ148" s="14"/>
      <c r="GA148" s="14"/>
      <c r="GB148" s="14"/>
      <c r="GC148" s="19"/>
      <c r="GD148" s="77"/>
      <c r="GE148" s="75"/>
      <c r="GF148" s="75"/>
      <c r="GG148" s="14"/>
      <c r="GH148" s="14"/>
      <c r="GI148" s="14"/>
      <c r="GJ148" s="14"/>
      <c r="GK148" s="19"/>
      <c r="GL148" s="77"/>
      <c r="GM148" s="75"/>
      <c r="GN148" s="75"/>
      <c r="GO148" s="14"/>
      <c r="GP148" s="14"/>
      <c r="GQ148" s="14"/>
      <c r="GR148" s="14"/>
      <c r="GS148" s="19"/>
      <c r="GT148" s="77"/>
      <c r="GU148" s="75"/>
      <c r="GV148" s="75"/>
      <c r="GW148" s="14"/>
      <c r="GX148" s="14"/>
      <c r="GY148" s="14"/>
      <c r="GZ148" s="14"/>
      <c r="HA148" s="19"/>
      <c r="HB148" s="77"/>
      <c r="HC148" s="75"/>
      <c r="HD148" s="75"/>
      <c r="HE148" s="14"/>
      <c r="HF148" s="14"/>
      <c r="HG148" s="14"/>
      <c r="HH148" s="14"/>
      <c r="HI148" s="19"/>
      <c r="HJ148" s="77"/>
      <c r="HK148" s="75"/>
      <c r="HL148" s="75"/>
      <c r="HM148" s="14"/>
      <c r="HN148" s="14"/>
      <c r="HO148" s="14"/>
      <c r="HP148" s="14"/>
      <c r="HQ148" s="19"/>
      <c r="HR148" s="77"/>
      <c r="HS148" s="75"/>
      <c r="HT148" s="75"/>
      <c r="HU148" s="14"/>
      <c r="HV148" s="14"/>
      <c r="HW148" s="14"/>
      <c r="HX148" s="14"/>
      <c r="HY148" s="19"/>
      <c r="HZ148" s="77"/>
      <c r="IA148" s="75"/>
      <c r="IB148" s="75"/>
      <c r="IC148" s="14"/>
      <c r="ID148" s="14"/>
      <c r="IE148" s="14"/>
      <c r="IF148" s="14"/>
      <c r="IG148" s="19"/>
      <c r="IH148" s="77"/>
      <c r="II148" s="75"/>
      <c r="IJ148" s="75"/>
      <c r="IK148" s="14"/>
      <c r="IL148" s="14"/>
      <c r="IM148" s="14"/>
      <c r="IN148" s="14"/>
    </row>
    <row r="149" spans="1:248" s="13" customFormat="1" ht="12.75">
      <c r="A149" s="93">
        <v>26</v>
      </c>
      <c r="B149" s="2" t="s">
        <v>435</v>
      </c>
      <c r="C149" s="35"/>
      <c r="D149" s="35"/>
      <c r="E149" s="36"/>
      <c r="F149" s="36"/>
      <c r="G149" s="31"/>
      <c r="H149" s="31"/>
      <c r="I149" s="47"/>
      <c r="J149" s="113"/>
      <c r="K149" s="75"/>
      <c r="L149" s="75"/>
      <c r="M149" s="14"/>
      <c r="N149" s="14"/>
      <c r="O149" s="14"/>
      <c r="P149" s="14"/>
      <c r="Q149" s="19"/>
      <c r="R149" s="77"/>
      <c r="S149" s="75"/>
      <c r="T149" s="75"/>
      <c r="U149" s="14"/>
      <c r="V149" s="14"/>
      <c r="W149" s="14"/>
      <c r="X149" s="14"/>
      <c r="Y149" s="19"/>
      <c r="Z149" s="77"/>
      <c r="AA149" s="75"/>
      <c r="AB149" s="75"/>
      <c r="AC149" s="14"/>
      <c r="AD149" s="14"/>
      <c r="AE149" s="14"/>
      <c r="AF149" s="14"/>
      <c r="AG149" s="19"/>
      <c r="AH149" s="77"/>
      <c r="AI149" s="75"/>
      <c r="AJ149" s="75"/>
      <c r="AK149" s="14"/>
      <c r="AL149" s="14"/>
      <c r="AM149" s="14"/>
      <c r="AN149" s="14"/>
      <c r="AO149" s="19"/>
      <c r="AP149" s="77"/>
      <c r="AQ149" s="75"/>
      <c r="AR149" s="75"/>
      <c r="AS149" s="14"/>
      <c r="AT149" s="14"/>
      <c r="AU149" s="14"/>
      <c r="AV149" s="14"/>
      <c r="AW149" s="19"/>
      <c r="AX149" s="77"/>
      <c r="AY149" s="75"/>
      <c r="AZ149" s="75"/>
      <c r="BA149" s="14"/>
      <c r="BB149" s="14"/>
      <c r="BC149" s="14"/>
      <c r="BD149" s="14"/>
      <c r="BE149" s="19"/>
      <c r="BF149" s="77"/>
      <c r="BG149" s="75"/>
      <c r="BH149" s="75"/>
      <c r="BI149" s="14"/>
      <c r="BJ149" s="14"/>
      <c r="BK149" s="14"/>
      <c r="BL149" s="14"/>
      <c r="BM149" s="19"/>
      <c r="BN149" s="77"/>
      <c r="BO149" s="75"/>
      <c r="BP149" s="75"/>
      <c r="BQ149" s="14"/>
      <c r="BR149" s="14"/>
      <c r="BS149" s="14"/>
      <c r="BT149" s="14"/>
      <c r="BU149" s="19"/>
      <c r="BV149" s="77"/>
      <c r="BW149" s="75"/>
      <c r="BX149" s="75"/>
      <c r="BY149" s="14"/>
      <c r="BZ149" s="14"/>
      <c r="CA149" s="14"/>
      <c r="CB149" s="14"/>
      <c r="CC149" s="19"/>
      <c r="CD149" s="77"/>
      <c r="CE149" s="75"/>
      <c r="CF149" s="75"/>
      <c r="CG149" s="14"/>
      <c r="CH149" s="14"/>
      <c r="CI149" s="14"/>
      <c r="CJ149" s="14"/>
      <c r="CK149" s="19"/>
      <c r="CL149" s="77"/>
      <c r="CM149" s="75"/>
      <c r="CN149" s="75"/>
      <c r="CO149" s="14"/>
      <c r="CP149" s="14"/>
      <c r="CQ149" s="14"/>
      <c r="CR149" s="14"/>
      <c r="CS149" s="19"/>
      <c r="CT149" s="77"/>
      <c r="CU149" s="75"/>
      <c r="CV149" s="75"/>
      <c r="CW149" s="14"/>
      <c r="CX149" s="14"/>
      <c r="CY149" s="14"/>
      <c r="CZ149" s="14"/>
      <c r="DA149" s="19"/>
      <c r="DB149" s="77"/>
      <c r="DC149" s="75"/>
      <c r="DD149" s="75"/>
      <c r="DE149" s="14"/>
      <c r="DF149" s="14"/>
      <c r="DG149" s="14"/>
      <c r="DH149" s="14"/>
      <c r="DI149" s="19"/>
      <c r="DJ149" s="77"/>
      <c r="DK149" s="75"/>
      <c r="DL149" s="75"/>
      <c r="DM149" s="14"/>
      <c r="DN149" s="14"/>
      <c r="DO149" s="14"/>
      <c r="DP149" s="14"/>
      <c r="DQ149" s="19"/>
      <c r="DR149" s="77"/>
      <c r="DS149" s="75"/>
      <c r="DT149" s="75"/>
      <c r="DU149" s="14"/>
      <c r="DV149" s="14"/>
      <c r="DW149" s="14"/>
      <c r="DX149" s="14"/>
      <c r="DY149" s="19"/>
      <c r="DZ149" s="77"/>
      <c r="EA149" s="75"/>
      <c r="EB149" s="75"/>
      <c r="EC149" s="14"/>
      <c r="ED149" s="14"/>
      <c r="EE149" s="14"/>
      <c r="EF149" s="14"/>
      <c r="EG149" s="19"/>
      <c r="EH149" s="77"/>
      <c r="EI149" s="75"/>
      <c r="EJ149" s="75"/>
      <c r="EK149" s="14"/>
      <c r="EL149" s="14"/>
      <c r="EM149" s="14"/>
      <c r="EN149" s="14"/>
      <c r="EO149" s="19"/>
      <c r="EP149" s="77"/>
      <c r="EQ149" s="75"/>
      <c r="ER149" s="75"/>
      <c r="ES149" s="14"/>
      <c r="ET149" s="14"/>
      <c r="EU149" s="14"/>
      <c r="EV149" s="14"/>
      <c r="EW149" s="19"/>
      <c r="EX149" s="77"/>
      <c r="EY149" s="75"/>
      <c r="EZ149" s="75"/>
      <c r="FA149" s="14"/>
      <c r="FB149" s="14"/>
      <c r="FC149" s="14"/>
      <c r="FD149" s="14"/>
      <c r="FE149" s="19"/>
      <c r="FF149" s="77"/>
      <c r="FG149" s="75"/>
      <c r="FH149" s="75"/>
      <c r="FI149" s="14"/>
      <c r="FJ149" s="14"/>
      <c r="FK149" s="14"/>
      <c r="FL149" s="14"/>
      <c r="FM149" s="19"/>
      <c r="FN149" s="77"/>
      <c r="FO149" s="75"/>
      <c r="FP149" s="75"/>
      <c r="FQ149" s="14"/>
      <c r="FR149" s="14"/>
      <c r="FS149" s="14"/>
      <c r="FT149" s="14"/>
      <c r="FU149" s="19"/>
      <c r="FV149" s="77"/>
      <c r="FW149" s="75"/>
      <c r="FX149" s="75"/>
      <c r="FY149" s="14"/>
      <c r="FZ149" s="14"/>
      <c r="GA149" s="14"/>
      <c r="GB149" s="14"/>
      <c r="GC149" s="19"/>
      <c r="GD149" s="77"/>
      <c r="GE149" s="75"/>
      <c r="GF149" s="75"/>
      <c r="GG149" s="14"/>
      <c r="GH149" s="14"/>
      <c r="GI149" s="14"/>
      <c r="GJ149" s="14"/>
      <c r="GK149" s="19"/>
      <c r="GL149" s="77"/>
      <c r="GM149" s="75"/>
      <c r="GN149" s="75"/>
      <c r="GO149" s="14"/>
      <c r="GP149" s="14"/>
      <c r="GQ149" s="14"/>
      <c r="GR149" s="14"/>
      <c r="GS149" s="19"/>
      <c r="GT149" s="77"/>
      <c r="GU149" s="75"/>
      <c r="GV149" s="75"/>
      <c r="GW149" s="14"/>
      <c r="GX149" s="14"/>
      <c r="GY149" s="14"/>
      <c r="GZ149" s="14"/>
      <c r="HA149" s="19"/>
      <c r="HB149" s="77"/>
      <c r="HC149" s="75"/>
      <c r="HD149" s="75"/>
      <c r="HE149" s="14"/>
      <c r="HF149" s="14"/>
      <c r="HG149" s="14"/>
      <c r="HH149" s="14"/>
      <c r="HI149" s="19"/>
      <c r="HJ149" s="77"/>
      <c r="HK149" s="75"/>
      <c r="HL149" s="75"/>
      <c r="HM149" s="14"/>
      <c r="HN149" s="14"/>
      <c r="HO149" s="14"/>
      <c r="HP149" s="14"/>
      <c r="HQ149" s="19"/>
      <c r="HR149" s="77"/>
      <c r="HS149" s="75"/>
      <c r="HT149" s="75"/>
      <c r="HU149" s="14"/>
      <c r="HV149" s="14"/>
      <c r="HW149" s="14"/>
      <c r="HX149" s="14"/>
      <c r="HY149" s="19"/>
      <c r="HZ149" s="77"/>
      <c r="IA149" s="75"/>
      <c r="IB149" s="75"/>
      <c r="IC149" s="14"/>
      <c r="ID149" s="14"/>
      <c r="IE149" s="14"/>
      <c r="IF149" s="14"/>
      <c r="IG149" s="19"/>
      <c r="IH149" s="77"/>
      <c r="II149" s="75"/>
      <c r="IJ149" s="75"/>
      <c r="IK149" s="14"/>
      <c r="IL149" s="14"/>
      <c r="IM149" s="14"/>
      <c r="IN149" s="14"/>
    </row>
    <row r="150" spans="1:248" s="13" customFormat="1" ht="12.75">
      <c r="A150" s="47">
        <v>1</v>
      </c>
      <c r="B150" s="53" t="s">
        <v>410</v>
      </c>
      <c r="C150" s="35"/>
      <c r="D150" s="35"/>
      <c r="E150" s="36"/>
      <c r="F150" s="36"/>
      <c r="G150" s="31"/>
      <c r="H150" s="188">
        <v>550922</v>
      </c>
      <c r="I150" s="117" t="s">
        <v>411</v>
      </c>
      <c r="J150" s="113"/>
      <c r="K150" s="75"/>
      <c r="L150" s="75"/>
      <c r="M150" s="14"/>
      <c r="N150" s="14"/>
      <c r="O150" s="14"/>
      <c r="P150" s="14"/>
      <c r="Q150" s="19"/>
      <c r="R150" s="77"/>
      <c r="S150" s="75"/>
      <c r="T150" s="75"/>
      <c r="U150" s="14"/>
      <c r="V150" s="14"/>
      <c r="W150" s="14"/>
      <c r="X150" s="14"/>
      <c r="Y150" s="19"/>
      <c r="Z150" s="77"/>
      <c r="AA150" s="75"/>
      <c r="AB150" s="75"/>
      <c r="AC150" s="14"/>
      <c r="AD150" s="14"/>
      <c r="AE150" s="14"/>
      <c r="AF150" s="14"/>
      <c r="AG150" s="19"/>
      <c r="AH150" s="77"/>
      <c r="AI150" s="75"/>
      <c r="AJ150" s="75"/>
      <c r="AK150" s="14"/>
      <c r="AL150" s="14"/>
      <c r="AM150" s="14"/>
      <c r="AN150" s="14"/>
      <c r="AO150" s="19"/>
      <c r="AP150" s="77"/>
      <c r="AQ150" s="75"/>
      <c r="AR150" s="75"/>
      <c r="AS150" s="14"/>
      <c r="AT150" s="14"/>
      <c r="AU150" s="14"/>
      <c r="AV150" s="14"/>
      <c r="AW150" s="19"/>
      <c r="AX150" s="77"/>
      <c r="AY150" s="75"/>
      <c r="AZ150" s="75"/>
      <c r="BA150" s="14"/>
      <c r="BB150" s="14"/>
      <c r="BC150" s="14"/>
      <c r="BD150" s="14"/>
      <c r="BE150" s="19"/>
      <c r="BF150" s="77"/>
      <c r="BG150" s="75"/>
      <c r="BH150" s="75"/>
      <c r="BI150" s="14"/>
      <c r="BJ150" s="14"/>
      <c r="BK150" s="14"/>
      <c r="BL150" s="14"/>
      <c r="BM150" s="19"/>
      <c r="BN150" s="77"/>
      <c r="BO150" s="75"/>
      <c r="BP150" s="75"/>
      <c r="BQ150" s="14"/>
      <c r="BR150" s="14"/>
      <c r="BS150" s="14"/>
      <c r="BT150" s="14"/>
      <c r="BU150" s="19"/>
      <c r="BV150" s="77"/>
      <c r="BW150" s="75"/>
      <c r="BX150" s="75"/>
      <c r="BY150" s="14"/>
      <c r="BZ150" s="14"/>
      <c r="CA150" s="14"/>
      <c r="CB150" s="14"/>
      <c r="CC150" s="19"/>
      <c r="CD150" s="77"/>
      <c r="CE150" s="75"/>
      <c r="CF150" s="75"/>
      <c r="CG150" s="14"/>
      <c r="CH150" s="14"/>
      <c r="CI150" s="14"/>
      <c r="CJ150" s="14"/>
      <c r="CK150" s="19"/>
      <c r="CL150" s="77"/>
      <c r="CM150" s="75"/>
      <c r="CN150" s="75"/>
      <c r="CO150" s="14"/>
      <c r="CP150" s="14"/>
      <c r="CQ150" s="14"/>
      <c r="CR150" s="14"/>
      <c r="CS150" s="19"/>
      <c r="CT150" s="77"/>
      <c r="CU150" s="75"/>
      <c r="CV150" s="75"/>
      <c r="CW150" s="14"/>
      <c r="CX150" s="14"/>
      <c r="CY150" s="14"/>
      <c r="CZ150" s="14"/>
      <c r="DA150" s="19"/>
      <c r="DB150" s="77"/>
      <c r="DC150" s="75"/>
      <c r="DD150" s="75"/>
      <c r="DE150" s="14"/>
      <c r="DF150" s="14"/>
      <c r="DG150" s="14"/>
      <c r="DH150" s="14"/>
      <c r="DI150" s="19"/>
      <c r="DJ150" s="77"/>
      <c r="DK150" s="75"/>
      <c r="DL150" s="75"/>
      <c r="DM150" s="14"/>
      <c r="DN150" s="14"/>
      <c r="DO150" s="14"/>
      <c r="DP150" s="14"/>
      <c r="DQ150" s="19"/>
      <c r="DR150" s="77"/>
      <c r="DS150" s="75"/>
      <c r="DT150" s="75"/>
      <c r="DU150" s="14"/>
      <c r="DV150" s="14"/>
      <c r="DW150" s="14"/>
      <c r="DX150" s="14"/>
      <c r="DY150" s="19"/>
      <c r="DZ150" s="77"/>
      <c r="EA150" s="75"/>
      <c r="EB150" s="75"/>
      <c r="EC150" s="14"/>
      <c r="ED150" s="14"/>
      <c r="EE150" s="14"/>
      <c r="EF150" s="14"/>
      <c r="EG150" s="19"/>
      <c r="EH150" s="77"/>
      <c r="EI150" s="75"/>
      <c r="EJ150" s="75"/>
      <c r="EK150" s="14"/>
      <c r="EL150" s="14"/>
      <c r="EM150" s="14"/>
      <c r="EN150" s="14"/>
      <c r="EO150" s="19"/>
      <c r="EP150" s="77"/>
      <c r="EQ150" s="75"/>
      <c r="ER150" s="75"/>
      <c r="ES150" s="14"/>
      <c r="ET150" s="14"/>
      <c r="EU150" s="14"/>
      <c r="EV150" s="14"/>
      <c r="EW150" s="19"/>
      <c r="EX150" s="77"/>
      <c r="EY150" s="75"/>
      <c r="EZ150" s="75"/>
      <c r="FA150" s="14"/>
      <c r="FB150" s="14"/>
      <c r="FC150" s="14"/>
      <c r="FD150" s="14"/>
      <c r="FE150" s="19"/>
      <c r="FF150" s="77"/>
      <c r="FG150" s="75"/>
      <c r="FH150" s="75"/>
      <c r="FI150" s="14"/>
      <c r="FJ150" s="14"/>
      <c r="FK150" s="14"/>
      <c r="FL150" s="14"/>
      <c r="FM150" s="19"/>
      <c r="FN150" s="77"/>
      <c r="FO150" s="75"/>
      <c r="FP150" s="75"/>
      <c r="FQ150" s="14"/>
      <c r="FR150" s="14"/>
      <c r="FS150" s="14"/>
      <c r="FT150" s="14"/>
      <c r="FU150" s="19"/>
      <c r="FV150" s="77"/>
      <c r="FW150" s="75"/>
      <c r="FX150" s="75"/>
      <c r="FY150" s="14"/>
      <c r="FZ150" s="14"/>
      <c r="GA150" s="14"/>
      <c r="GB150" s="14"/>
      <c r="GC150" s="19"/>
      <c r="GD150" s="77"/>
      <c r="GE150" s="75"/>
      <c r="GF150" s="75"/>
      <c r="GG150" s="14"/>
      <c r="GH150" s="14"/>
      <c r="GI150" s="14"/>
      <c r="GJ150" s="14"/>
      <c r="GK150" s="19"/>
      <c r="GL150" s="77"/>
      <c r="GM150" s="75"/>
      <c r="GN150" s="75"/>
      <c r="GO150" s="14"/>
      <c r="GP150" s="14"/>
      <c r="GQ150" s="14"/>
      <c r="GR150" s="14"/>
      <c r="GS150" s="19"/>
      <c r="GT150" s="77"/>
      <c r="GU150" s="75"/>
      <c r="GV150" s="75"/>
      <c r="GW150" s="14"/>
      <c r="GX150" s="14"/>
      <c r="GY150" s="14"/>
      <c r="GZ150" s="14"/>
      <c r="HA150" s="19"/>
      <c r="HB150" s="77"/>
      <c r="HC150" s="75"/>
      <c r="HD150" s="75"/>
      <c r="HE150" s="14"/>
      <c r="HF150" s="14"/>
      <c r="HG150" s="14"/>
      <c r="HH150" s="14"/>
      <c r="HI150" s="19"/>
      <c r="HJ150" s="77"/>
      <c r="HK150" s="75"/>
      <c r="HL150" s="75"/>
      <c r="HM150" s="14"/>
      <c r="HN150" s="14"/>
      <c r="HO150" s="14"/>
      <c r="HP150" s="14"/>
      <c r="HQ150" s="19"/>
      <c r="HR150" s="77"/>
      <c r="HS150" s="75"/>
      <c r="HT150" s="75"/>
      <c r="HU150" s="14"/>
      <c r="HV150" s="14"/>
      <c r="HW150" s="14"/>
      <c r="HX150" s="14"/>
      <c r="HY150" s="19"/>
      <c r="HZ150" s="77"/>
      <c r="IA150" s="75"/>
      <c r="IB150" s="75"/>
      <c r="IC150" s="14"/>
      <c r="ID150" s="14"/>
      <c r="IE150" s="14"/>
      <c r="IF150" s="14"/>
      <c r="IG150" s="19"/>
      <c r="IH150" s="77"/>
      <c r="II150" s="75"/>
      <c r="IJ150" s="75"/>
      <c r="IK150" s="14"/>
      <c r="IL150" s="14"/>
      <c r="IM150" s="14"/>
      <c r="IN150" s="14"/>
    </row>
    <row r="151" spans="1:248" s="13" customFormat="1" ht="12.75">
      <c r="A151" s="47">
        <v>2</v>
      </c>
      <c r="B151" s="53" t="s">
        <v>444</v>
      </c>
      <c r="C151" s="35"/>
      <c r="D151" s="35"/>
      <c r="E151" s="36"/>
      <c r="F151" s="36"/>
      <c r="G151" s="31"/>
      <c r="H151" s="188">
        <v>636875</v>
      </c>
      <c r="I151" s="117" t="s">
        <v>448</v>
      </c>
      <c r="J151" s="113"/>
      <c r="K151" s="75"/>
      <c r="L151" s="75"/>
      <c r="M151" s="14"/>
      <c r="N151" s="14"/>
      <c r="O151" s="14"/>
      <c r="P151" s="14"/>
      <c r="Q151" s="19"/>
      <c r="R151" s="77"/>
      <c r="S151" s="75"/>
      <c r="T151" s="75"/>
      <c r="U151" s="14"/>
      <c r="V151" s="14"/>
      <c r="W151" s="14"/>
      <c r="X151" s="14"/>
      <c r="Y151" s="19"/>
      <c r="Z151" s="77"/>
      <c r="AA151" s="75"/>
      <c r="AB151" s="75"/>
      <c r="AC151" s="14"/>
      <c r="AD151" s="14"/>
      <c r="AE151" s="14"/>
      <c r="AF151" s="14"/>
      <c r="AG151" s="19"/>
      <c r="AH151" s="77"/>
      <c r="AI151" s="75"/>
      <c r="AJ151" s="75"/>
      <c r="AK151" s="14"/>
      <c r="AL151" s="14"/>
      <c r="AM151" s="14"/>
      <c r="AN151" s="14"/>
      <c r="AO151" s="19"/>
      <c r="AP151" s="77"/>
      <c r="AQ151" s="75"/>
      <c r="AR151" s="75"/>
      <c r="AS151" s="14"/>
      <c r="AT151" s="14"/>
      <c r="AU151" s="14"/>
      <c r="AV151" s="14"/>
      <c r="AW151" s="19"/>
      <c r="AX151" s="77"/>
      <c r="AY151" s="75"/>
      <c r="AZ151" s="75"/>
      <c r="BA151" s="14"/>
      <c r="BB151" s="14"/>
      <c r="BC151" s="14"/>
      <c r="BD151" s="14"/>
      <c r="BE151" s="19"/>
      <c r="BF151" s="77"/>
      <c r="BG151" s="75"/>
      <c r="BH151" s="75"/>
      <c r="BI151" s="14"/>
      <c r="BJ151" s="14"/>
      <c r="BK151" s="14"/>
      <c r="BL151" s="14"/>
      <c r="BM151" s="19"/>
      <c r="BN151" s="77"/>
      <c r="BO151" s="75"/>
      <c r="BP151" s="75"/>
      <c r="BQ151" s="14"/>
      <c r="BR151" s="14"/>
      <c r="BS151" s="14"/>
      <c r="BT151" s="14"/>
      <c r="BU151" s="19"/>
      <c r="BV151" s="77"/>
      <c r="BW151" s="75"/>
      <c r="BX151" s="75"/>
      <c r="BY151" s="14"/>
      <c r="BZ151" s="14"/>
      <c r="CA151" s="14"/>
      <c r="CB151" s="14"/>
      <c r="CC151" s="19"/>
      <c r="CD151" s="77"/>
      <c r="CE151" s="75"/>
      <c r="CF151" s="75"/>
      <c r="CG151" s="14"/>
      <c r="CH151" s="14"/>
      <c r="CI151" s="14"/>
      <c r="CJ151" s="14"/>
      <c r="CK151" s="19"/>
      <c r="CL151" s="77"/>
      <c r="CM151" s="75"/>
      <c r="CN151" s="75"/>
      <c r="CO151" s="14"/>
      <c r="CP151" s="14"/>
      <c r="CQ151" s="14"/>
      <c r="CR151" s="14"/>
      <c r="CS151" s="19"/>
      <c r="CT151" s="77"/>
      <c r="CU151" s="75"/>
      <c r="CV151" s="75"/>
      <c r="CW151" s="14"/>
      <c r="CX151" s="14"/>
      <c r="CY151" s="14"/>
      <c r="CZ151" s="14"/>
      <c r="DA151" s="19"/>
      <c r="DB151" s="77"/>
      <c r="DC151" s="75"/>
      <c r="DD151" s="75"/>
      <c r="DE151" s="14"/>
      <c r="DF151" s="14"/>
      <c r="DG151" s="14"/>
      <c r="DH151" s="14"/>
      <c r="DI151" s="19"/>
      <c r="DJ151" s="77"/>
      <c r="DK151" s="75"/>
      <c r="DL151" s="75"/>
      <c r="DM151" s="14"/>
      <c r="DN151" s="14"/>
      <c r="DO151" s="14"/>
      <c r="DP151" s="14"/>
      <c r="DQ151" s="19"/>
      <c r="DR151" s="77"/>
      <c r="DS151" s="75"/>
      <c r="DT151" s="75"/>
      <c r="DU151" s="14"/>
      <c r="DV151" s="14"/>
      <c r="DW151" s="14"/>
      <c r="DX151" s="14"/>
      <c r="DY151" s="19"/>
      <c r="DZ151" s="77"/>
      <c r="EA151" s="75"/>
      <c r="EB151" s="75"/>
      <c r="EC151" s="14"/>
      <c r="ED151" s="14"/>
      <c r="EE151" s="14"/>
      <c r="EF151" s="14"/>
      <c r="EG151" s="19"/>
      <c r="EH151" s="77"/>
      <c r="EI151" s="75"/>
      <c r="EJ151" s="75"/>
      <c r="EK151" s="14"/>
      <c r="EL151" s="14"/>
      <c r="EM151" s="14"/>
      <c r="EN151" s="14"/>
      <c r="EO151" s="19"/>
      <c r="EP151" s="77"/>
      <c r="EQ151" s="75"/>
      <c r="ER151" s="75"/>
      <c r="ES151" s="14"/>
      <c r="ET151" s="14"/>
      <c r="EU151" s="14"/>
      <c r="EV151" s="14"/>
      <c r="EW151" s="19"/>
      <c r="EX151" s="77"/>
      <c r="EY151" s="75"/>
      <c r="EZ151" s="75"/>
      <c r="FA151" s="14"/>
      <c r="FB151" s="14"/>
      <c r="FC151" s="14"/>
      <c r="FD151" s="14"/>
      <c r="FE151" s="19"/>
      <c r="FF151" s="77"/>
      <c r="FG151" s="75"/>
      <c r="FH151" s="75"/>
      <c r="FI151" s="14"/>
      <c r="FJ151" s="14"/>
      <c r="FK151" s="14"/>
      <c r="FL151" s="14"/>
      <c r="FM151" s="19"/>
      <c r="FN151" s="77"/>
      <c r="FO151" s="75"/>
      <c r="FP151" s="75"/>
      <c r="FQ151" s="14"/>
      <c r="FR151" s="14"/>
      <c r="FS151" s="14"/>
      <c r="FT151" s="14"/>
      <c r="FU151" s="19"/>
      <c r="FV151" s="77"/>
      <c r="FW151" s="75"/>
      <c r="FX151" s="75"/>
      <c r="FY151" s="14"/>
      <c r="FZ151" s="14"/>
      <c r="GA151" s="14"/>
      <c r="GB151" s="14"/>
      <c r="GC151" s="19"/>
      <c r="GD151" s="77"/>
      <c r="GE151" s="75"/>
      <c r="GF151" s="75"/>
      <c r="GG151" s="14"/>
      <c r="GH151" s="14"/>
      <c r="GI151" s="14"/>
      <c r="GJ151" s="14"/>
      <c r="GK151" s="19"/>
      <c r="GL151" s="77"/>
      <c r="GM151" s="75"/>
      <c r="GN151" s="75"/>
      <c r="GO151" s="14"/>
      <c r="GP151" s="14"/>
      <c r="GQ151" s="14"/>
      <c r="GR151" s="14"/>
      <c r="GS151" s="19"/>
      <c r="GT151" s="77"/>
      <c r="GU151" s="75"/>
      <c r="GV151" s="75"/>
      <c r="GW151" s="14"/>
      <c r="GX151" s="14"/>
      <c r="GY151" s="14"/>
      <c r="GZ151" s="14"/>
      <c r="HA151" s="19"/>
      <c r="HB151" s="77"/>
      <c r="HC151" s="75"/>
      <c r="HD151" s="75"/>
      <c r="HE151" s="14"/>
      <c r="HF151" s="14"/>
      <c r="HG151" s="14"/>
      <c r="HH151" s="14"/>
      <c r="HI151" s="19"/>
      <c r="HJ151" s="77"/>
      <c r="HK151" s="75"/>
      <c r="HL151" s="75"/>
      <c r="HM151" s="14"/>
      <c r="HN151" s="14"/>
      <c r="HO151" s="14"/>
      <c r="HP151" s="14"/>
      <c r="HQ151" s="19"/>
      <c r="HR151" s="77"/>
      <c r="HS151" s="75"/>
      <c r="HT151" s="75"/>
      <c r="HU151" s="14"/>
      <c r="HV151" s="14"/>
      <c r="HW151" s="14"/>
      <c r="HX151" s="14"/>
      <c r="HY151" s="19"/>
      <c r="HZ151" s="77"/>
      <c r="IA151" s="75"/>
      <c r="IB151" s="75"/>
      <c r="IC151" s="14"/>
      <c r="ID151" s="14"/>
      <c r="IE151" s="14"/>
      <c r="IF151" s="14"/>
      <c r="IG151" s="19"/>
      <c r="IH151" s="77"/>
      <c r="II151" s="75"/>
      <c r="IJ151" s="75"/>
      <c r="IK151" s="14"/>
      <c r="IL151" s="14"/>
      <c r="IM151" s="14"/>
      <c r="IN151" s="14"/>
    </row>
    <row r="152" spans="1:9" ht="15" customHeight="1">
      <c r="A152" s="47">
        <v>3</v>
      </c>
      <c r="B152" s="3" t="s">
        <v>440</v>
      </c>
      <c r="C152" s="36"/>
      <c r="D152" s="36"/>
      <c r="E152" s="33"/>
      <c r="F152" s="29"/>
      <c r="G152" s="31"/>
      <c r="H152" s="192">
        <v>4950</v>
      </c>
      <c r="I152" s="3"/>
    </row>
    <row r="153" spans="1:9" ht="15" customHeight="1">
      <c r="A153" s="47">
        <v>4</v>
      </c>
      <c r="B153" s="61" t="s">
        <v>434</v>
      </c>
      <c r="C153" s="36"/>
      <c r="D153" s="36"/>
      <c r="E153" s="33"/>
      <c r="F153" s="29"/>
      <c r="G153" s="31"/>
      <c r="H153" s="192">
        <v>4500</v>
      </c>
      <c r="I153" s="3"/>
    </row>
    <row r="154" spans="1:9" ht="15" customHeight="1">
      <c r="A154" s="47"/>
      <c r="B154" s="151" t="s">
        <v>438</v>
      </c>
      <c r="C154" s="29"/>
      <c r="D154" s="29"/>
      <c r="E154" s="33"/>
      <c r="F154" s="29"/>
      <c r="G154" s="31"/>
      <c r="H154" s="182">
        <f>H150+H151+H152+H153</f>
        <v>1197247</v>
      </c>
      <c r="I154" s="3"/>
    </row>
    <row r="155" spans="1:9" ht="16.5" customHeight="1">
      <c r="A155" s="93">
        <v>27</v>
      </c>
      <c r="B155" s="3" t="s">
        <v>441</v>
      </c>
      <c r="C155" s="36"/>
      <c r="D155" s="36"/>
      <c r="E155" s="33"/>
      <c r="F155" s="29"/>
      <c r="G155" s="31"/>
      <c r="H155" s="182">
        <v>15512</v>
      </c>
      <c r="I155" s="175" t="s">
        <v>437</v>
      </c>
    </row>
    <row r="156" spans="1:248" s="13" customFormat="1" ht="18" customHeight="1">
      <c r="A156" s="47"/>
      <c r="B156" s="4" t="s">
        <v>140</v>
      </c>
      <c r="C156" s="44"/>
      <c r="D156" s="33"/>
      <c r="E156" s="48"/>
      <c r="F156" s="48"/>
      <c r="G156" s="54"/>
      <c r="H156" s="180">
        <f>H119+H144+H148+H154+H155</f>
        <v>3309610.9499999997</v>
      </c>
      <c r="I156" s="76"/>
      <c r="K156" s="75"/>
      <c r="L156" s="75"/>
      <c r="M156" s="14"/>
      <c r="N156" s="14"/>
      <c r="O156" s="14"/>
      <c r="P156" s="14"/>
      <c r="Q156" s="19"/>
      <c r="S156" s="75"/>
      <c r="T156" s="75"/>
      <c r="U156" s="14"/>
      <c r="V156" s="14"/>
      <c r="W156" s="14"/>
      <c r="X156" s="14"/>
      <c r="Y156" s="19"/>
      <c r="AA156" s="75"/>
      <c r="AB156" s="75"/>
      <c r="AC156" s="14"/>
      <c r="AD156" s="14"/>
      <c r="AE156" s="14"/>
      <c r="AF156" s="14"/>
      <c r="AG156" s="19"/>
      <c r="AI156" s="75"/>
      <c r="AJ156" s="75"/>
      <c r="AK156" s="14"/>
      <c r="AL156" s="14"/>
      <c r="AM156" s="14"/>
      <c r="AN156" s="14"/>
      <c r="AO156" s="19"/>
      <c r="AQ156" s="75"/>
      <c r="AR156" s="75"/>
      <c r="AS156" s="14"/>
      <c r="AT156" s="14"/>
      <c r="AU156" s="14"/>
      <c r="AV156" s="14"/>
      <c r="AW156" s="19"/>
      <c r="AY156" s="75"/>
      <c r="AZ156" s="75"/>
      <c r="BA156" s="14"/>
      <c r="BB156" s="14"/>
      <c r="BC156" s="14"/>
      <c r="BD156" s="14"/>
      <c r="BE156" s="19"/>
      <c r="BG156" s="75"/>
      <c r="BH156" s="75"/>
      <c r="BI156" s="14"/>
      <c r="BJ156" s="14"/>
      <c r="BK156" s="14"/>
      <c r="BL156" s="14"/>
      <c r="BM156" s="19"/>
      <c r="BO156" s="75"/>
      <c r="BP156" s="75"/>
      <c r="BQ156" s="14"/>
      <c r="BR156" s="14"/>
      <c r="BS156" s="14"/>
      <c r="BT156" s="14"/>
      <c r="BU156" s="19"/>
      <c r="BW156" s="75"/>
      <c r="BX156" s="75"/>
      <c r="BY156" s="14"/>
      <c r="BZ156" s="14"/>
      <c r="CA156" s="14"/>
      <c r="CB156" s="14"/>
      <c r="CC156" s="19"/>
      <c r="CE156" s="75"/>
      <c r="CF156" s="75"/>
      <c r="CG156" s="14"/>
      <c r="CH156" s="14"/>
      <c r="CI156" s="14"/>
      <c r="CJ156" s="14"/>
      <c r="CK156" s="19"/>
      <c r="CM156" s="75"/>
      <c r="CN156" s="75"/>
      <c r="CO156" s="14"/>
      <c r="CP156" s="14"/>
      <c r="CQ156" s="14"/>
      <c r="CR156" s="14"/>
      <c r="CS156" s="19"/>
      <c r="CU156" s="75"/>
      <c r="CV156" s="75"/>
      <c r="CW156" s="14"/>
      <c r="CX156" s="14"/>
      <c r="CY156" s="14"/>
      <c r="CZ156" s="14"/>
      <c r="DA156" s="19"/>
      <c r="DC156" s="75"/>
      <c r="DD156" s="75"/>
      <c r="DE156" s="14"/>
      <c r="DF156" s="14"/>
      <c r="DG156" s="14"/>
      <c r="DH156" s="14"/>
      <c r="DI156" s="19"/>
      <c r="DK156" s="75"/>
      <c r="DL156" s="75"/>
      <c r="DM156" s="14"/>
      <c r="DN156" s="14"/>
      <c r="DO156" s="14"/>
      <c r="DP156" s="14"/>
      <c r="DQ156" s="19"/>
      <c r="DS156" s="75"/>
      <c r="DT156" s="75"/>
      <c r="DU156" s="14"/>
      <c r="DV156" s="14"/>
      <c r="DW156" s="14"/>
      <c r="DX156" s="14"/>
      <c r="DY156" s="19"/>
      <c r="EA156" s="75"/>
      <c r="EB156" s="75"/>
      <c r="EC156" s="14"/>
      <c r="ED156" s="14"/>
      <c r="EE156" s="14"/>
      <c r="EF156" s="14"/>
      <c r="EG156" s="19"/>
      <c r="EI156" s="75"/>
      <c r="EJ156" s="75"/>
      <c r="EK156" s="14"/>
      <c r="EL156" s="14"/>
      <c r="EM156" s="14"/>
      <c r="EN156" s="14"/>
      <c r="EO156" s="19"/>
      <c r="EQ156" s="75"/>
      <c r="ER156" s="75"/>
      <c r="ES156" s="14"/>
      <c r="ET156" s="14"/>
      <c r="EU156" s="14"/>
      <c r="EV156" s="14"/>
      <c r="EW156" s="19"/>
      <c r="EY156" s="75"/>
      <c r="EZ156" s="75"/>
      <c r="FA156" s="14"/>
      <c r="FB156" s="14"/>
      <c r="FC156" s="14"/>
      <c r="FD156" s="14"/>
      <c r="FE156" s="19"/>
      <c r="FG156" s="75"/>
      <c r="FH156" s="75"/>
      <c r="FI156" s="14"/>
      <c r="FJ156" s="14"/>
      <c r="FK156" s="14"/>
      <c r="FL156" s="14"/>
      <c r="FM156" s="19"/>
      <c r="FO156" s="75"/>
      <c r="FP156" s="75"/>
      <c r="FQ156" s="14"/>
      <c r="FR156" s="14"/>
      <c r="FS156" s="14"/>
      <c r="FT156" s="14"/>
      <c r="FU156" s="19"/>
      <c r="FW156" s="75"/>
      <c r="FX156" s="75"/>
      <c r="FY156" s="14"/>
      <c r="FZ156" s="14"/>
      <c r="GA156" s="14"/>
      <c r="GB156" s="14"/>
      <c r="GC156" s="19"/>
      <c r="GE156" s="75"/>
      <c r="GF156" s="75"/>
      <c r="GG156" s="14"/>
      <c r="GH156" s="14"/>
      <c r="GI156" s="14"/>
      <c r="GJ156" s="14"/>
      <c r="GK156" s="19"/>
      <c r="GM156" s="75"/>
      <c r="GN156" s="75"/>
      <c r="GO156" s="14"/>
      <c r="GP156" s="14"/>
      <c r="GQ156" s="14"/>
      <c r="GR156" s="14"/>
      <c r="GS156" s="19"/>
      <c r="GU156" s="75"/>
      <c r="GV156" s="75"/>
      <c r="GW156" s="14"/>
      <c r="GX156" s="14"/>
      <c r="GY156" s="14"/>
      <c r="GZ156" s="14"/>
      <c r="HA156" s="19"/>
      <c r="HC156" s="75"/>
      <c r="HD156" s="75"/>
      <c r="HE156" s="14"/>
      <c r="HF156" s="14"/>
      <c r="HG156" s="14"/>
      <c r="HH156" s="14"/>
      <c r="HI156" s="19"/>
      <c r="HK156" s="75"/>
      <c r="HL156" s="75"/>
      <c r="HM156" s="14"/>
      <c r="HN156" s="14"/>
      <c r="HO156" s="14"/>
      <c r="HP156" s="14"/>
      <c r="HQ156" s="19"/>
      <c r="HS156" s="75"/>
      <c r="HT156" s="75"/>
      <c r="HU156" s="14"/>
      <c r="HV156" s="14"/>
      <c r="HW156" s="14"/>
      <c r="HX156" s="14"/>
      <c r="HY156" s="19"/>
      <c r="IA156" s="75"/>
      <c r="IB156" s="75"/>
      <c r="IC156" s="14"/>
      <c r="ID156" s="14"/>
      <c r="IE156" s="14"/>
      <c r="IF156" s="14"/>
      <c r="IG156" s="19"/>
      <c r="II156" s="75"/>
      <c r="IJ156" s="75"/>
      <c r="IK156" s="14"/>
      <c r="IL156" s="14"/>
      <c r="IM156" s="14"/>
      <c r="IN156" s="14"/>
    </row>
    <row r="157" spans="1:10" ht="28.5" customHeight="1">
      <c r="A157" s="206" t="s">
        <v>50</v>
      </c>
      <c r="B157" s="207"/>
      <c r="C157" s="207"/>
      <c r="D157" s="207"/>
      <c r="E157" s="207"/>
      <c r="F157" s="207"/>
      <c r="G157" s="207"/>
      <c r="H157" s="10"/>
      <c r="I157" s="3"/>
      <c r="J157" s="45"/>
    </row>
    <row r="158" spans="1:9" ht="12.75">
      <c r="A158" s="47">
        <v>1</v>
      </c>
      <c r="B158" s="73"/>
      <c r="C158" s="36" t="s">
        <v>145</v>
      </c>
      <c r="D158" s="36" t="s">
        <v>73</v>
      </c>
      <c r="E158" s="29" t="s">
        <v>73</v>
      </c>
      <c r="F158" s="29" t="s">
        <v>73</v>
      </c>
      <c r="G158" s="29" t="s">
        <v>73</v>
      </c>
      <c r="H158" s="74" t="s">
        <v>146</v>
      </c>
      <c r="I158" s="3"/>
    </row>
    <row r="159" spans="1:9" ht="12.75">
      <c r="A159" s="47"/>
      <c r="B159" s="73"/>
      <c r="C159" s="36"/>
      <c r="D159" s="36"/>
      <c r="E159" s="36"/>
      <c r="F159" s="36"/>
      <c r="G159" s="36"/>
      <c r="H159" s="72"/>
      <c r="I159" s="3"/>
    </row>
    <row r="160" spans="1:9" ht="15">
      <c r="A160" s="194" t="s">
        <v>10</v>
      </c>
      <c r="B160" s="195"/>
      <c r="C160" s="195"/>
      <c r="D160" s="195"/>
      <c r="E160" s="195"/>
      <c r="F160" s="195"/>
      <c r="G160" s="195"/>
      <c r="H160" s="195"/>
      <c r="I160" s="3"/>
    </row>
    <row r="161" spans="1:9" ht="15">
      <c r="A161" s="194" t="s">
        <v>11</v>
      </c>
      <c r="B161" s="195"/>
      <c r="C161" s="195"/>
      <c r="D161" s="195"/>
      <c r="E161" s="195"/>
      <c r="F161" s="195"/>
      <c r="G161" s="195"/>
      <c r="H161" s="195"/>
      <c r="I161" s="3"/>
    </row>
    <row r="162" spans="1:9" ht="15">
      <c r="A162" s="32">
        <v>1</v>
      </c>
      <c r="B162" s="116" t="s">
        <v>271</v>
      </c>
      <c r="C162" s="117"/>
      <c r="D162" s="3"/>
      <c r="E162" s="36"/>
      <c r="F162" s="36"/>
      <c r="G162" s="36"/>
      <c r="H162" s="43"/>
      <c r="I162" s="3"/>
    </row>
    <row r="163" spans="1:9" ht="12.75">
      <c r="A163" s="35">
        <v>1</v>
      </c>
      <c r="B163" s="119" t="s">
        <v>272</v>
      </c>
      <c r="C163" s="117" t="s">
        <v>52</v>
      </c>
      <c r="D163" s="117">
        <v>9000</v>
      </c>
      <c r="E163" s="117">
        <v>2</v>
      </c>
      <c r="F163" s="134">
        <v>0.111</v>
      </c>
      <c r="G163" s="63">
        <f aca="true" t="shared" si="6" ref="G163:G219">D163*E163*F163</f>
        <v>1998</v>
      </c>
      <c r="H163" s="84">
        <f>ROUND(919954/39055.081*G163,2)</f>
        <v>47063.48</v>
      </c>
      <c r="I163" s="3"/>
    </row>
    <row r="164" spans="1:9" ht="12.75">
      <c r="A164" s="35">
        <v>2</v>
      </c>
      <c r="B164" s="119" t="s">
        <v>273</v>
      </c>
      <c r="C164" s="117" t="s">
        <v>52</v>
      </c>
      <c r="D164" s="117">
        <v>9000</v>
      </c>
      <c r="E164" s="117">
        <v>1</v>
      </c>
      <c r="F164" s="134">
        <v>0.042</v>
      </c>
      <c r="G164" s="63">
        <f t="shared" si="6"/>
        <v>378</v>
      </c>
      <c r="H164" s="84">
        <f aca="true" t="shared" si="7" ref="H164:H219">ROUND(919954/39055.081*G164,2)</f>
        <v>8903.9</v>
      </c>
      <c r="I164" s="3"/>
    </row>
    <row r="165" spans="1:9" ht="12.75">
      <c r="A165" s="35">
        <v>3</v>
      </c>
      <c r="B165" s="120" t="s">
        <v>274</v>
      </c>
      <c r="C165" s="117" t="s">
        <v>52</v>
      </c>
      <c r="D165" s="117">
        <v>9000</v>
      </c>
      <c r="E165" s="117">
        <v>1</v>
      </c>
      <c r="F165" s="134">
        <v>0.143</v>
      </c>
      <c r="G165" s="63">
        <f t="shared" si="6"/>
        <v>1287</v>
      </c>
      <c r="H165" s="84">
        <f t="shared" si="7"/>
        <v>30315.67</v>
      </c>
      <c r="I165" s="3"/>
    </row>
    <row r="166" spans="1:9" ht="12.75">
      <c r="A166" s="35">
        <v>4</v>
      </c>
      <c r="B166" s="120" t="s">
        <v>69</v>
      </c>
      <c r="C166" s="117" t="s">
        <v>58</v>
      </c>
      <c r="D166" s="117">
        <v>1000</v>
      </c>
      <c r="E166" s="117">
        <v>1</v>
      </c>
      <c r="F166" s="133">
        <v>0.67</v>
      </c>
      <c r="G166" s="63">
        <f t="shared" si="6"/>
        <v>670</v>
      </c>
      <c r="H166" s="84">
        <f t="shared" si="7"/>
        <v>15782.05</v>
      </c>
      <c r="I166" s="3"/>
    </row>
    <row r="167" spans="1:9" ht="15">
      <c r="A167" s="2">
        <v>2</v>
      </c>
      <c r="B167" s="116" t="s">
        <v>275</v>
      </c>
      <c r="C167" s="117"/>
      <c r="D167" s="117"/>
      <c r="E167" s="117"/>
      <c r="F167" s="117"/>
      <c r="G167" s="63">
        <f t="shared" si="6"/>
        <v>0</v>
      </c>
      <c r="H167" s="84">
        <f t="shared" si="7"/>
        <v>0</v>
      </c>
      <c r="I167" s="3"/>
    </row>
    <row r="168" spans="1:9" ht="14.25">
      <c r="A168" s="35">
        <v>1</v>
      </c>
      <c r="B168" s="123" t="s">
        <v>276</v>
      </c>
      <c r="C168" s="117"/>
      <c r="D168" s="131"/>
      <c r="E168" s="131"/>
      <c r="F168" s="117"/>
      <c r="G168" s="63">
        <f t="shared" si="6"/>
        <v>0</v>
      </c>
      <c r="H168" s="84">
        <f t="shared" si="7"/>
        <v>0</v>
      </c>
      <c r="I168" s="3"/>
    </row>
    <row r="169" spans="1:9" ht="14.25">
      <c r="A169" s="44">
        <v>2</v>
      </c>
      <c r="B169" s="119" t="s">
        <v>62</v>
      </c>
      <c r="C169" s="117" t="s">
        <v>42</v>
      </c>
      <c r="D169" s="131">
        <f>9000/100</f>
        <v>90</v>
      </c>
      <c r="E169" s="131">
        <v>1</v>
      </c>
      <c r="F169" s="117">
        <v>3.448</v>
      </c>
      <c r="G169" s="63">
        <f t="shared" si="6"/>
        <v>310.32</v>
      </c>
      <c r="H169" s="84">
        <f t="shared" si="7"/>
        <v>7309.68</v>
      </c>
      <c r="I169" s="3"/>
    </row>
    <row r="170" spans="1:9" ht="14.25">
      <c r="A170" s="44">
        <v>3</v>
      </c>
      <c r="B170" s="118" t="s">
        <v>63</v>
      </c>
      <c r="C170" s="117" t="s">
        <v>42</v>
      </c>
      <c r="D170" s="131">
        <f>9851/100</f>
        <v>98.51</v>
      </c>
      <c r="E170" s="131">
        <v>3</v>
      </c>
      <c r="F170" s="117">
        <v>6.667</v>
      </c>
      <c r="G170" s="63">
        <f t="shared" si="6"/>
        <v>1970.29851</v>
      </c>
      <c r="H170" s="84">
        <f t="shared" si="7"/>
        <v>46410.96</v>
      </c>
      <c r="I170" s="3"/>
    </row>
    <row r="171" spans="1:9" ht="14.25">
      <c r="A171" s="168">
        <v>4</v>
      </c>
      <c r="B171" s="119" t="s">
        <v>64</v>
      </c>
      <c r="C171" s="117" t="s">
        <v>42</v>
      </c>
      <c r="D171" s="131">
        <f>1500/100</f>
        <v>15</v>
      </c>
      <c r="E171" s="131">
        <v>10</v>
      </c>
      <c r="F171" s="117">
        <v>0.273</v>
      </c>
      <c r="G171" s="63">
        <f t="shared" si="6"/>
        <v>40.95</v>
      </c>
      <c r="H171" s="84">
        <f t="shared" si="7"/>
        <v>964.59</v>
      </c>
      <c r="I171" s="3"/>
    </row>
    <row r="172" spans="1:9" ht="14.25">
      <c r="A172" s="32">
        <v>3</v>
      </c>
      <c r="B172" s="121" t="s">
        <v>277</v>
      </c>
      <c r="C172" s="117"/>
      <c r="D172" s="131"/>
      <c r="E172" s="131"/>
      <c r="F172" s="117"/>
      <c r="G172" s="63">
        <f t="shared" si="6"/>
        <v>0</v>
      </c>
      <c r="H172" s="84">
        <f t="shared" si="7"/>
        <v>0</v>
      </c>
      <c r="I172" s="29"/>
    </row>
    <row r="173" spans="1:9" ht="14.25">
      <c r="A173" s="35">
        <v>1</v>
      </c>
      <c r="B173" s="119" t="s">
        <v>278</v>
      </c>
      <c r="C173" s="117" t="s">
        <v>52</v>
      </c>
      <c r="D173" s="131">
        <v>2500</v>
      </c>
      <c r="E173" s="131">
        <v>3</v>
      </c>
      <c r="F173" s="117">
        <v>0.12</v>
      </c>
      <c r="G173" s="63">
        <f t="shared" si="6"/>
        <v>900</v>
      </c>
      <c r="H173" s="84">
        <f t="shared" si="7"/>
        <v>21199.77</v>
      </c>
      <c r="I173" s="3"/>
    </row>
    <row r="174" spans="1:9" ht="14.25">
      <c r="A174" s="44">
        <v>2</v>
      </c>
      <c r="B174" s="119" t="s">
        <v>279</v>
      </c>
      <c r="C174" s="117" t="s">
        <v>52</v>
      </c>
      <c r="D174" s="131">
        <v>9488</v>
      </c>
      <c r="E174" s="131">
        <v>1</v>
      </c>
      <c r="F174" s="117">
        <v>0.099</v>
      </c>
      <c r="G174" s="63">
        <f t="shared" si="6"/>
        <v>939.312</v>
      </c>
      <c r="H174" s="84">
        <f t="shared" si="7"/>
        <v>22125.77</v>
      </c>
      <c r="I174" s="3"/>
    </row>
    <row r="175" spans="1:9" ht="14.25">
      <c r="A175" s="35">
        <v>3</v>
      </c>
      <c r="B175" s="118" t="s">
        <v>53</v>
      </c>
      <c r="C175" s="117" t="s">
        <v>52</v>
      </c>
      <c r="D175" s="131">
        <v>1000</v>
      </c>
      <c r="E175" s="131">
        <v>3</v>
      </c>
      <c r="F175" s="117">
        <v>0.062</v>
      </c>
      <c r="G175" s="63">
        <f t="shared" si="6"/>
        <v>186</v>
      </c>
      <c r="H175" s="84">
        <f t="shared" si="7"/>
        <v>4381.29</v>
      </c>
      <c r="I175" s="3"/>
    </row>
    <row r="176" spans="1:9" ht="14.25">
      <c r="A176" s="35">
        <v>4</v>
      </c>
      <c r="B176" s="118" t="s">
        <v>280</v>
      </c>
      <c r="C176" s="117" t="s">
        <v>52</v>
      </c>
      <c r="D176" s="131">
        <v>10000</v>
      </c>
      <c r="E176" s="131">
        <v>3</v>
      </c>
      <c r="F176" s="117">
        <v>0.048</v>
      </c>
      <c r="G176" s="63">
        <f t="shared" si="6"/>
        <v>1440</v>
      </c>
      <c r="H176" s="84">
        <f t="shared" si="7"/>
        <v>33919.63</v>
      </c>
      <c r="I176" s="3"/>
    </row>
    <row r="177" spans="1:9" ht="14.25">
      <c r="A177" s="44">
        <v>5</v>
      </c>
      <c r="B177" s="122" t="s">
        <v>281</v>
      </c>
      <c r="C177" s="117" t="s">
        <v>51</v>
      </c>
      <c r="D177" s="131">
        <v>50000</v>
      </c>
      <c r="E177" s="131">
        <v>1</v>
      </c>
      <c r="F177" s="117">
        <v>0.056</v>
      </c>
      <c r="G177" s="63">
        <f t="shared" si="6"/>
        <v>2800</v>
      </c>
      <c r="H177" s="84">
        <f t="shared" si="7"/>
        <v>65954.83</v>
      </c>
      <c r="I177" s="3"/>
    </row>
    <row r="178" spans="1:9" ht="14.25">
      <c r="A178" s="35">
        <v>6</v>
      </c>
      <c r="B178" s="119" t="s">
        <v>57</v>
      </c>
      <c r="C178" s="117" t="s">
        <v>51</v>
      </c>
      <c r="D178" s="131">
        <v>2500</v>
      </c>
      <c r="E178" s="131">
        <v>1</v>
      </c>
      <c r="F178" s="117">
        <v>0.056</v>
      </c>
      <c r="G178" s="63">
        <f t="shared" si="6"/>
        <v>140</v>
      </c>
      <c r="H178" s="84">
        <f t="shared" si="7"/>
        <v>3297.74</v>
      </c>
      <c r="I178" s="3"/>
    </row>
    <row r="179" spans="1:9" ht="14.25">
      <c r="A179" s="35">
        <v>7</v>
      </c>
      <c r="B179" s="119" t="s">
        <v>282</v>
      </c>
      <c r="C179" s="117" t="s">
        <v>58</v>
      </c>
      <c r="D179" s="131">
        <v>30000</v>
      </c>
      <c r="E179" s="131">
        <v>1</v>
      </c>
      <c r="F179" s="117">
        <v>0.028</v>
      </c>
      <c r="G179" s="63">
        <f t="shared" si="6"/>
        <v>840</v>
      </c>
      <c r="H179" s="84">
        <f t="shared" si="7"/>
        <v>19786.45</v>
      </c>
      <c r="I179" s="3"/>
    </row>
    <row r="180" spans="1:9" ht="14.25">
      <c r="A180" s="44">
        <v>8</v>
      </c>
      <c r="B180" s="119" t="s">
        <v>56</v>
      </c>
      <c r="C180" s="117" t="s">
        <v>51</v>
      </c>
      <c r="D180" s="131">
        <v>2500</v>
      </c>
      <c r="E180" s="131">
        <v>1</v>
      </c>
      <c r="F180" s="117">
        <v>0.036</v>
      </c>
      <c r="G180" s="63">
        <f t="shared" si="6"/>
        <v>90</v>
      </c>
      <c r="H180" s="84">
        <f t="shared" si="7"/>
        <v>2119.98</v>
      </c>
      <c r="I180" s="3"/>
    </row>
    <row r="181" spans="1:9" ht="14.25">
      <c r="A181" s="35">
        <v>9</v>
      </c>
      <c r="B181" s="119" t="s">
        <v>283</v>
      </c>
      <c r="C181" s="117" t="s">
        <v>58</v>
      </c>
      <c r="D181" s="131">
        <v>30000</v>
      </c>
      <c r="E181" s="131">
        <v>1</v>
      </c>
      <c r="F181" s="117">
        <v>0.026</v>
      </c>
      <c r="G181" s="63">
        <f t="shared" si="6"/>
        <v>780</v>
      </c>
      <c r="H181" s="84">
        <f t="shared" si="7"/>
        <v>18373.13</v>
      </c>
      <c r="I181" s="3"/>
    </row>
    <row r="182" spans="1:9" ht="14.25">
      <c r="A182" s="35">
        <v>10</v>
      </c>
      <c r="B182" s="119" t="s">
        <v>284</v>
      </c>
      <c r="C182" s="117" t="s">
        <v>58</v>
      </c>
      <c r="D182" s="131">
        <v>100</v>
      </c>
      <c r="E182" s="131">
        <v>1</v>
      </c>
      <c r="F182" s="117">
        <v>0.028</v>
      </c>
      <c r="G182" s="63">
        <f t="shared" si="6"/>
        <v>2.8000000000000003</v>
      </c>
      <c r="H182" s="84">
        <f t="shared" si="7"/>
        <v>65.95</v>
      </c>
      <c r="I182" s="3"/>
    </row>
    <row r="183" spans="1:9" ht="14.25">
      <c r="A183" s="44">
        <v>11</v>
      </c>
      <c r="B183" s="119" t="s">
        <v>285</v>
      </c>
      <c r="C183" s="117" t="s">
        <v>58</v>
      </c>
      <c r="D183" s="131">
        <v>100</v>
      </c>
      <c r="E183" s="131">
        <v>1</v>
      </c>
      <c r="F183" s="117">
        <v>0.007</v>
      </c>
      <c r="G183" s="63">
        <f t="shared" si="6"/>
        <v>0.7000000000000001</v>
      </c>
      <c r="H183" s="84">
        <f t="shared" si="7"/>
        <v>16.49</v>
      </c>
      <c r="I183" s="3"/>
    </row>
    <row r="184" spans="1:9" ht="14.25">
      <c r="A184" s="35">
        <v>12</v>
      </c>
      <c r="B184" s="119" t="s">
        <v>54</v>
      </c>
      <c r="C184" s="117" t="s">
        <v>51</v>
      </c>
      <c r="D184" s="131">
        <v>1000</v>
      </c>
      <c r="E184" s="131">
        <v>4</v>
      </c>
      <c r="F184" s="117">
        <v>0.04</v>
      </c>
      <c r="G184" s="63">
        <f t="shared" si="6"/>
        <v>160</v>
      </c>
      <c r="H184" s="84">
        <f t="shared" si="7"/>
        <v>3768.85</v>
      </c>
      <c r="I184" s="3"/>
    </row>
    <row r="185" spans="1:9" ht="14.25">
      <c r="A185" s="35">
        <v>13</v>
      </c>
      <c r="B185" s="119" t="s">
        <v>286</v>
      </c>
      <c r="C185" s="117" t="s">
        <v>51</v>
      </c>
      <c r="D185" s="131">
        <v>100</v>
      </c>
      <c r="E185" s="131">
        <v>1</v>
      </c>
      <c r="F185" s="117">
        <v>0.042</v>
      </c>
      <c r="G185" s="63">
        <f t="shared" si="6"/>
        <v>4.2</v>
      </c>
      <c r="H185" s="84">
        <f t="shared" si="7"/>
        <v>98.93</v>
      </c>
      <c r="I185" s="3"/>
    </row>
    <row r="186" spans="1:9" ht="14.25">
      <c r="A186" s="44">
        <v>14</v>
      </c>
      <c r="B186" s="119" t="s">
        <v>55</v>
      </c>
      <c r="C186" s="117" t="s">
        <v>51</v>
      </c>
      <c r="D186" s="131">
        <v>2500</v>
      </c>
      <c r="E186" s="131">
        <v>1</v>
      </c>
      <c r="F186" s="117">
        <v>0.03</v>
      </c>
      <c r="G186" s="63">
        <f t="shared" si="6"/>
        <v>75</v>
      </c>
      <c r="H186" s="84">
        <f t="shared" si="7"/>
        <v>1766.65</v>
      </c>
      <c r="I186" s="3"/>
    </row>
    <row r="187" spans="1:9" ht="14.25">
      <c r="A187" s="35">
        <v>15</v>
      </c>
      <c r="B187" s="119" t="s">
        <v>287</v>
      </c>
      <c r="C187" s="117" t="s">
        <v>51</v>
      </c>
      <c r="D187" s="131">
        <v>60000</v>
      </c>
      <c r="E187" s="131">
        <v>1</v>
      </c>
      <c r="F187" s="117">
        <v>0.013</v>
      </c>
      <c r="G187" s="63">
        <f t="shared" si="6"/>
        <v>780</v>
      </c>
      <c r="H187" s="84">
        <f t="shared" si="7"/>
        <v>18373.13</v>
      </c>
      <c r="I187" s="3"/>
    </row>
    <row r="188" spans="1:9" ht="14.25">
      <c r="A188" s="35">
        <v>16</v>
      </c>
      <c r="B188" s="118" t="s">
        <v>59</v>
      </c>
      <c r="C188" s="117" t="s">
        <v>47</v>
      </c>
      <c r="D188" s="131">
        <v>200</v>
      </c>
      <c r="E188" s="131">
        <v>1</v>
      </c>
      <c r="F188" s="117">
        <v>1</v>
      </c>
      <c r="G188" s="63">
        <f t="shared" si="6"/>
        <v>200</v>
      </c>
      <c r="H188" s="84">
        <f t="shared" si="7"/>
        <v>4711.06</v>
      </c>
      <c r="I188" s="3"/>
    </row>
    <row r="189" spans="1:9" ht="14.25">
      <c r="A189" s="44">
        <v>17</v>
      </c>
      <c r="B189" s="119" t="s">
        <v>71</v>
      </c>
      <c r="C189" s="117" t="s">
        <v>47</v>
      </c>
      <c r="D189" s="131">
        <v>50</v>
      </c>
      <c r="E189" s="131">
        <v>1</v>
      </c>
      <c r="F189" s="117">
        <v>1</v>
      </c>
      <c r="G189" s="63">
        <f t="shared" si="6"/>
        <v>50</v>
      </c>
      <c r="H189" s="84">
        <f t="shared" si="7"/>
        <v>1177.76</v>
      </c>
      <c r="I189" s="3"/>
    </row>
    <row r="190" spans="1:9" ht="14.25">
      <c r="A190" s="35">
        <v>18</v>
      </c>
      <c r="B190" s="119" t="s">
        <v>288</v>
      </c>
      <c r="C190" s="117" t="s">
        <v>47</v>
      </c>
      <c r="D190" s="131">
        <v>240</v>
      </c>
      <c r="E190" s="131">
        <v>4</v>
      </c>
      <c r="F190" s="117">
        <v>1</v>
      </c>
      <c r="G190" s="63">
        <f t="shared" si="6"/>
        <v>960</v>
      </c>
      <c r="H190" s="84">
        <f t="shared" si="7"/>
        <v>22613.08</v>
      </c>
      <c r="I190" s="3"/>
    </row>
    <row r="191" spans="1:9" ht="14.25">
      <c r="A191" s="32">
        <v>4</v>
      </c>
      <c r="B191" s="121" t="s">
        <v>289</v>
      </c>
      <c r="C191" s="117"/>
      <c r="D191" s="131"/>
      <c r="E191" s="131"/>
      <c r="F191" s="117"/>
      <c r="G191" s="63">
        <f t="shared" si="6"/>
        <v>0</v>
      </c>
      <c r="H191" s="84">
        <f t="shared" si="7"/>
        <v>0</v>
      </c>
      <c r="I191" s="3"/>
    </row>
    <row r="192" spans="1:9" ht="14.25">
      <c r="A192" s="35">
        <v>1</v>
      </c>
      <c r="B192" s="119" t="s">
        <v>61</v>
      </c>
      <c r="C192" s="117" t="s">
        <v>49</v>
      </c>
      <c r="D192" s="131">
        <v>15000</v>
      </c>
      <c r="E192" s="131">
        <v>2</v>
      </c>
      <c r="F192" s="117">
        <v>0.156</v>
      </c>
      <c r="G192" s="63">
        <f t="shared" si="6"/>
        <v>4680</v>
      </c>
      <c r="H192" s="84">
        <f t="shared" si="7"/>
        <v>110238.79</v>
      </c>
      <c r="I192" s="29"/>
    </row>
    <row r="193" spans="1:9" ht="25.5">
      <c r="A193" s="35">
        <v>2</v>
      </c>
      <c r="B193" s="118" t="s">
        <v>290</v>
      </c>
      <c r="C193" s="117" t="s">
        <v>49</v>
      </c>
      <c r="D193" s="132">
        <v>1000</v>
      </c>
      <c r="E193" s="131">
        <v>1</v>
      </c>
      <c r="F193" s="117">
        <v>0.12</v>
      </c>
      <c r="G193" s="63">
        <f t="shared" si="6"/>
        <v>120</v>
      </c>
      <c r="H193" s="84">
        <f t="shared" si="7"/>
        <v>2826.64</v>
      </c>
      <c r="I193" s="29"/>
    </row>
    <row r="194" spans="1:9" ht="25.5">
      <c r="A194" s="35">
        <v>3</v>
      </c>
      <c r="B194" s="118" t="s">
        <v>291</v>
      </c>
      <c r="C194" s="117" t="s">
        <v>49</v>
      </c>
      <c r="D194" s="132">
        <v>20000</v>
      </c>
      <c r="E194" s="131">
        <v>2</v>
      </c>
      <c r="F194" s="117">
        <v>0.056</v>
      </c>
      <c r="G194" s="63">
        <f t="shared" si="6"/>
        <v>2240</v>
      </c>
      <c r="H194" s="84">
        <f t="shared" si="7"/>
        <v>52763.86</v>
      </c>
      <c r="I194" s="3"/>
    </row>
    <row r="195" spans="1:9" ht="14.25">
      <c r="A195" s="35">
        <v>4</v>
      </c>
      <c r="B195" s="119" t="s">
        <v>292</v>
      </c>
      <c r="C195" s="117" t="s">
        <v>52</v>
      </c>
      <c r="D195" s="132">
        <v>10000</v>
      </c>
      <c r="E195" s="131">
        <v>2</v>
      </c>
      <c r="F195" s="117">
        <v>0.05</v>
      </c>
      <c r="G195" s="63">
        <f t="shared" si="6"/>
        <v>1000</v>
      </c>
      <c r="H195" s="84">
        <f t="shared" si="7"/>
        <v>23555.3</v>
      </c>
      <c r="I195" s="3"/>
    </row>
    <row r="196" spans="1:9" ht="14.25">
      <c r="A196" s="32">
        <v>5</v>
      </c>
      <c r="B196" s="124" t="s">
        <v>293</v>
      </c>
      <c r="C196" s="117"/>
      <c r="D196" s="131"/>
      <c r="E196" s="131"/>
      <c r="F196" s="117"/>
      <c r="G196" s="63">
        <f t="shared" si="6"/>
        <v>0</v>
      </c>
      <c r="H196" s="84">
        <f t="shared" si="7"/>
        <v>0</v>
      </c>
      <c r="I196" s="29"/>
    </row>
    <row r="197" spans="1:9" ht="12.75">
      <c r="A197" s="35">
        <v>1</v>
      </c>
      <c r="B197" s="119" t="s">
        <v>294</v>
      </c>
      <c r="C197" s="125" t="s">
        <v>295</v>
      </c>
      <c r="D197" s="117">
        <v>25</v>
      </c>
      <c r="E197" s="117">
        <v>1</v>
      </c>
      <c r="F197" s="135">
        <v>2</v>
      </c>
      <c r="G197" s="63">
        <f t="shared" si="6"/>
        <v>50</v>
      </c>
      <c r="H197" s="84">
        <f t="shared" si="7"/>
        <v>1177.76</v>
      </c>
      <c r="I197" s="3"/>
    </row>
    <row r="198" spans="1:9" ht="12.75">
      <c r="A198" s="32">
        <v>6</v>
      </c>
      <c r="B198" s="124" t="s">
        <v>296</v>
      </c>
      <c r="C198" s="126"/>
      <c r="D198" s="117"/>
      <c r="E198" s="117"/>
      <c r="F198" s="135"/>
      <c r="G198" s="63">
        <f t="shared" si="6"/>
        <v>0</v>
      </c>
      <c r="H198" s="84">
        <f t="shared" si="7"/>
        <v>0</v>
      </c>
      <c r="I198" s="3"/>
    </row>
    <row r="199" spans="1:9" ht="25.5">
      <c r="A199" s="35">
        <v>1</v>
      </c>
      <c r="B199" s="127" t="s">
        <v>297</v>
      </c>
      <c r="C199" s="125" t="s">
        <v>60</v>
      </c>
      <c r="D199" s="117">
        <v>10</v>
      </c>
      <c r="E199" s="131">
        <v>1</v>
      </c>
      <c r="F199" s="136">
        <v>12.5</v>
      </c>
      <c r="G199" s="63">
        <f t="shared" si="6"/>
        <v>125</v>
      </c>
      <c r="H199" s="84">
        <f t="shared" si="7"/>
        <v>2944.41</v>
      </c>
      <c r="I199" s="3"/>
    </row>
    <row r="200" spans="1:9" ht="12.75">
      <c r="A200" s="32">
        <v>7</v>
      </c>
      <c r="B200" s="124" t="s">
        <v>298</v>
      </c>
      <c r="C200" s="119"/>
      <c r="D200" s="117"/>
      <c r="E200" s="117"/>
      <c r="F200" s="119"/>
      <c r="G200" s="63">
        <f t="shared" si="6"/>
        <v>0</v>
      </c>
      <c r="H200" s="84">
        <f t="shared" si="7"/>
        <v>0</v>
      </c>
      <c r="I200" s="3"/>
    </row>
    <row r="201" spans="1:9" ht="12.75">
      <c r="A201" s="35">
        <v>1</v>
      </c>
      <c r="B201" s="119" t="s">
        <v>299</v>
      </c>
      <c r="C201" s="117" t="s">
        <v>58</v>
      </c>
      <c r="D201" s="117">
        <v>100</v>
      </c>
      <c r="E201" s="117">
        <v>1</v>
      </c>
      <c r="F201" s="117">
        <v>19.2</v>
      </c>
      <c r="G201" s="63">
        <f t="shared" si="6"/>
        <v>1920</v>
      </c>
      <c r="H201" s="84">
        <f t="shared" si="7"/>
        <v>45226.17</v>
      </c>
      <c r="I201" s="3"/>
    </row>
    <row r="202" spans="1:9" ht="12.75">
      <c r="A202" s="32">
        <v>8</v>
      </c>
      <c r="B202" s="124" t="s">
        <v>300</v>
      </c>
      <c r="C202" s="119"/>
      <c r="D202" s="119"/>
      <c r="E202" s="119"/>
      <c r="F202" s="119"/>
      <c r="G202" s="63">
        <f t="shared" si="6"/>
        <v>0</v>
      </c>
      <c r="H202" s="84">
        <f t="shared" si="7"/>
        <v>0</v>
      </c>
      <c r="I202" s="3"/>
    </row>
    <row r="203" spans="1:9" ht="12.75">
      <c r="A203" s="35">
        <v>1</v>
      </c>
      <c r="B203" s="119" t="s">
        <v>301</v>
      </c>
      <c r="C203" s="117" t="s">
        <v>60</v>
      </c>
      <c r="D203" s="117">
        <v>50</v>
      </c>
      <c r="E203" s="117">
        <v>1</v>
      </c>
      <c r="F203" s="117">
        <v>0.585</v>
      </c>
      <c r="G203" s="63">
        <f t="shared" si="6"/>
        <v>29.25</v>
      </c>
      <c r="H203" s="84">
        <f t="shared" si="7"/>
        <v>688.99</v>
      </c>
      <c r="I203" s="3"/>
    </row>
    <row r="204" spans="1:9" ht="12.75">
      <c r="A204" s="35">
        <v>2</v>
      </c>
      <c r="B204" s="119" t="s">
        <v>302</v>
      </c>
      <c r="C204" s="117" t="s">
        <v>60</v>
      </c>
      <c r="D204" s="117">
        <v>70</v>
      </c>
      <c r="E204" s="117">
        <v>1</v>
      </c>
      <c r="F204" s="117">
        <v>0.82</v>
      </c>
      <c r="G204" s="63">
        <f t="shared" si="6"/>
        <v>57.4</v>
      </c>
      <c r="H204" s="84">
        <f t="shared" si="7"/>
        <v>1352.07</v>
      </c>
      <c r="I204" s="3"/>
    </row>
    <row r="205" spans="1:9" ht="12.75">
      <c r="A205" s="35">
        <v>3</v>
      </c>
      <c r="B205" s="119" t="s">
        <v>70</v>
      </c>
      <c r="C205" s="117" t="s">
        <v>60</v>
      </c>
      <c r="D205" s="117">
        <v>50</v>
      </c>
      <c r="E205" s="117">
        <v>1</v>
      </c>
      <c r="F205" s="117">
        <v>1.111</v>
      </c>
      <c r="G205" s="63">
        <f t="shared" si="6"/>
        <v>55.55</v>
      </c>
      <c r="H205" s="84">
        <f t="shared" si="7"/>
        <v>1308.5</v>
      </c>
      <c r="I205" s="3"/>
    </row>
    <row r="206" spans="1:9" ht="15">
      <c r="A206" s="32">
        <v>9</v>
      </c>
      <c r="B206" s="128" t="s">
        <v>303</v>
      </c>
      <c r="C206" s="119"/>
      <c r="D206" s="119"/>
      <c r="E206" s="119"/>
      <c r="F206" s="119"/>
      <c r="G206" s="63">
        <f t="shared" si="6"/>
        <v>0</v>
      </c>
      <c r="H206" s="84">
        <f t="shared" si="7"/>
        <v>0</v>
      </c>
      <c r="I206" s="3"/>
    </row>
    <row r="207" spans="1:9" ht="12.75">
      <c r="A207" s="35">
        <v>1</v>
      </c>
      <c r="B207" s="129" t="s">
        <v>65</v>
      </c>
      <c r="C207" s="117" t="s">
        <v>304</v>
      </c>
      <c r="D207" s="117">
        <v>15200</v>
      </c>
      <c r="E207" s="117">
        <v>1</v>
      </c>
      <c r="F207" s="117">
        <v>0.02</v>
      </c>
      <c r="G207" s="63">
        <f t="shared" si="6"/>
        <v>304</v>
      </c>
      <c r="H207" s="84">
        <f t="shared" si="7"/>
        <v>7160.81</v>
      </c>
      <c r="I207" s="3"/>
    </row>
    <row r="208" spans="1:9" ht="25.5">
      <c r="A208" s="35">
        <v>2</v>
      </c>
      <c r="B208" s="118" t="s">
        <v>305</v>
      </c>
      <c r="C208" s="117" t="s">
        <v>52</v>
      </c>
      <c r="D208" s="117">
        <v>6245</v>
      </c>
      <c r="E208" s="117">
        <v>3</v>
      </c>
      <c r="F208" s="117">
        <v>0.071</v>
      </c>
      <c r="G208" s="63">
        <f t="shared" si="6"/>
        <v>1330.185</v>
      </c>
      <c r="H208" s="84">
        <f t="shared" si="7"/>
        <v>31332.9</v>
      </c>
      <c r="I208" s="3"/>
    </row>
    <row r="209" spans="1:9" ht="25.5">
      <c r="A209" s="35">
        <v>3</v>
      </c>
      <c r="B209" s="118" t="s">
        <v>306</v>
      </c>
      <c r="C209" s="117" t="s">
        <v>52</v>
      </c>
      <c r="D209" s="117">
        <v>3000</v>
      </c>
      <c r="E209" s="117">
        <v>2</v>
      </c>
      <c r="F209" s="117">
        <v>0.125</v>
      </c>
      <c r="G209" s="63">
        <f t="shared" si="6"/>
        <v>750</v>
      </c>
      <c r="H209" s="84">
        <f t="shared" si="7"/>
        <v>17666.47</v>
      </c>
      <c r="I209" s="3"/>
    </row>
    <row r="210" spans="1:9" ht="25.5">
      <c r="A210" s="35">
        <v>4</v>
      </c>
      <c r="B210" s="118" t="s">
        <v>307</v>
      </c>
      <c r="C210" s="117" t="s">
        <v>52</v>
      </c>
      <c r="D210" s="117">
        <v>6245</v>
      </c>
      <c r="E210" s="117">
        <v>1</v>
      </c>
      <c r="F210" s="117">
        <v>0.153</v>
      </c>
      <c r="G210" s="63">
        <f t="shared" si="6"/>
        <v>955.485</v>
      </c>
      <c r="H210" s="84">
        <f t="shared" si="7"/>
        <v>22506.73</v>
      </c>
      <c r="I210" s="3"/>
    </row>
    <row r="211" spans="1:9" ht="12.75">
      <c r="A211" s="32">
        <v>10</v>
      </c>
      <c r="B211" s="123" t="s">
        <v>308</v>
      </c>
      <c r="C211" s="119"/>
      <c r="D211" s="117"/>
      <c r="E211" s="119"/>
      <c r="F211" s="119"/>
      <c r="G211" s="63">
        <f t="shared" si="6"/>
        <v>0</v>
      </c>
      <c r="H211" s="84">
        <f t="shared" si="7"/>
        <v>0</v>
      </c>
      <c r="I211" s="3"/>
    </row>
    <row r="212" spans="1:9" ht="12.75">
      <c r="A212" s="35">
        <v>1</v>
      </c>
      <c r="B212" s="118" t="s">
        <v>66</v>
      </c>
      <c r="C212" s="117" t="s">
        <v>67</v>
      </c>
      <c r="D212" s="117">
        <v>20</v>
      </c>
      <c r="E212" s="117">
        <v>1</v>
      </c>
      <c r="F212" s="117">
        <v>7.111</v>
      </c>
      <c r="G212" s="63">
        <f t="shared" si="6"/>
        <v>142.22</v>
      </c>
      <c r="H212" s="84">
        <f t="shared" si="7"/>
        <v>3350.03</v>
      </c>
      <c r="I212" s="3"/>
    </row>
    <row r="213" spans="1:9" ht="12.75">
      <c r="A213" s="32">
        <v>11</v>
      </c>
      <c r="B213" s="123" t="s">
        <v>309</v>
      </c>
      <c r="C213" s="119"/>
      <c r="D213" s="119"/>
      <c r="E213" s="119"/>
      <c r="F213" s="119"/>
      <c r="G213" s="63">
        <f t="shared" si="6"/>
        <v>0</v>
      </c>
      <c r="H213" s="84">
        <f t="shared" si="7"/>
        <v>0</v>
      </c>
      <c r="I213" s="3"/>
    </row>
    <row r="214" spans="1:9" ht="12.75">
      <c r="A214" s="35">
        <v>1</v>
      </c>
      <c r="B214" s="118" t="s">
        <v>68</v>
      </c>
      <c r="C214" s="117" t="s">
        <v>67</v>
      </c>
      <c r="D214" s="117">
        <v>20</v>
      </c>
      <c r="E214" s="117">
        <v>1</v>
      </c>
      <c r="F214" s="117">
        <v>3.333</v>
      </c>
      <c r="G214" s="63">
        <f t="shared" si="6"/>
        <v>66.66</v>
      </c>
      <c r="H214" s="84">
        <f t="shared" si="7"/>
        <v>1570.2</v>
      </c>
      <c r="I214" s="3"/>
    </row>
    <row r="215" spans="1:9" ht="15">
      <c r="A215" s="32">
        <v>12</v>
      </c>
      <c r="B215" s="130" t="s">
        <v>310</v>
      </c>
      <c r="C215" s="119"/>
      <c r="D215" s="119"/>
      <c r="E215" s="119"/>
      <c r="F215" s="119"/>
      <c r="G215" s="63">
        <f t="shared" si="6"/>
        <v>0</v>
      </c>
      <c r="H215" s="84">
        <f t="shared" si="7"/>
        <v>0</v>
      </c>
      <c r="I215" s="3"/>
    </row>
    <row r="216" spans="1:9" ht="12.75">
      <c r="A216" s="35">
        <v>1</v>
      </c>
      <c r="B216" s="119" t="s">
        <v>311</v>
      </c>
      <c r="C216" s="117" t="s">
        <v>85</v>
      </c>
      <c r="D216" s="117">
        <v>2.5</v>
      </c>
      <c r="E216" s="117">
        <v>1</v>
      </c>
      <c r="F216" s="117">
        <v>1.8</v>
      </c>
      <c r="G216" s="63">
        <f t="shared" si="6"/>
        <v>4.5</v>
      </c>
      <c r="H216" s="84">
        <f t="shared" si="7"/>
        <v>106</v>
      </c>
      <c r="I216" s="3"/>
    </row>
    <row r="217" spans="1:9" ht="12.75">
      <c r="A217" s="35">
        <v>2</v>
      </c>
      <c r="B217" s="119" t="s">
        <v>312</v>
      </c>
      <c r="C217" s="117" t="s">
        <v>85</v>
      </c>
      <c r="D217" s="117">
        <v>2.5</v>
      </c>
      <c r="E217" s="117">
        <v>1</v>
      </c>
      <c r="F217" s="117">
        <v>0.9</v>
      </c>
      <c r="G217" s="63">
        <f t="shared" si="6"/>
        <v>2.25</v>
      </c>
      <c r="H217" s="84">
        <f t="shared" si="7"/>
        <v>53</v>
      </c>
      <c r="I217" s="3"/>
    </row>
    <row r="218" spans="1:9" ht="12.75">
      <c r="A218" s="32">
        <v>13</v>
      </c>
      <c r="B218" s="124" t="s">
        <v>313</v>
      </c>
      <c r="C218" s="119"/>
      <c r="D218" s="119"/>
      <c r="E218" s="119"/>
      <c r="F218" s="119"/>
      <c r="G218" s="63">
        <f t="shared" si="6"/>
        <v>0</v>
      </c>
      <c r="H218" s="84">
        <f t="shared" si="7"/>
        <v>0</v>
      </c>
      <c r="I218" s="3"/>
    </row>
    <row r="219" spans="1:9" ht="12.75">
      <c r="A219" s="35">
        <v>1</v>
      </c>
      <c r="B219" s="119" t="s">
        <v>314</v>
      </c>
      <c r="C219" s="117" t="s">
        <v>42</v>
      </c>
      <c r="D219" s="117">
        <f>200000/100</f>
        <v>2000</v>
      </c>
      <c r="E219" s="117">
        <v>5</v>
      </c>
      <c r="F219" s="117">
        <v>0.71</v>
      </c>
      <c r="G219" s="63">
        <f t="shared" si="6"/>
        <v>7100</v>
      </c>
      <c r="H219" s="84">
        <f t="shared" si="7"/>
        <v>167242.6</v>
      </c>
      <c r="I219" s="3"/>
    </row>
    <row r="220" spans="1:9" ht="15">
      <c r="A220" s="35"/>
      <c r="B220" s="5" t="s">
        <v>315</v>
      </c>
      <c r="C220" s="44"/>
      <c r="D220" s="44"/>
      <c r="E220" s="69"/>
      <c r="F220" s="37"/>
      <c r="G220" s="153">
        <f>SUM(G163:G219)</f>
        <v>37935.08051</v>
      </c>
      <c r="H220" s="30">
        <f>SUM(H163:H219)</f>
        <v>893572.05</v>
      </c>
      <c r="I220" s="3"/>
    </row>
    <row r="221" spans="1:9" ht="14.25">
      <c r="A221" s="32">
        <v>14</v>
      </c>
      <c r="B221" s="5" t="s">
        <v>317</v>
      </c>
      <c r="C221" s="35"/>
      <c r="D221" s="35"/>
      <c r="E221" s="69"/>
      <c r="F221" s="37"/>
      <c r="G221" s="29" t="s">
        <v>211</v>
      </c>
      <c r="H221" s="188"/>
      <c r="I221" s="3"/>
    </row>
    <row r="222" spans="1:9" ht="18" customHeight="1">
      <c r="A222" s="35">
        <v>1</v>
      </c>
      <c r="B222" s="3" t="s">
        <v>253</v>
      </c>
      <c r="C222" s="36" t="s">
        <v>211</v>
      </c>
      <c r="D222" s="35">
        <v>300</v>
      </c>
      <c r="E222" s="69">
        <v>1</v>
      </c>
      <c r="F222" s="37">
        <v>1</v>
      </c>
      <c r="G222" s="35">
        <v>300</v>
      </c>
      <c r="H222" s="84">
        <f aca="true" t="shared" si="8" ref="H222:H229">ROUND(919954/39055.081*G222,2)</f>
        <v>7066.59</v>
      </c>
      <c r="I222" s="3"/>
    </row>
    <row r="223" spans="1:9" ht="25.5">
      <c r="A223" s="35">
        <v>2</v>
      </c>
      <c r="B223" s="68" t="s">
        <v>240</v>
      </c>
      <c r="C223" s="36" t="s">
        <v>211</v>
      </c>
      <c r="D223" s="35">
        <v>400</v>
      </c>
      <c r="E223" s="69">
        <v>1</v>
      </c>
      <c r="F223" s="37">
        <v>1</v>
      </c>
      <c r="G223" s="35">
        <v>400</v>
      </c>
      <c r="H223" s="84">
        <f t="shared" si="8"/>
        <v>9422.12</v>
      </c>
      <c r="I223" s="3"/>
    </row>
    <row r="224" spans="1:9" ht="14.25">
      <c r="A224" s="35">
        <v>3</v>
      </c>
      <c r="B224" s="3" t="s">
        <v>197</v>
      </c>
      <c r="C224" s="36" t="s">
        <v>211</v>
      </c>
      <c r="D224" s="35">
        <v>150</v>
      </c>
      <c r="E224" s="69">
        <v>1</v>
      </c>
      <c r="F224" s="37">
        <v>1</v>
      </c>
      <c r="G224" s="35">
        <v>150</v>
      </c>
      <c r="H224" s="84">
        <f t="shared" si="8"/>
        <v>3533.29</v>
      </c>
      <c r="I224" s="3"/>
    </row>
    <row r="225" spans="1:9" ht="14.25">
      <c r="A225" s="35">
        <v>4</v>
      </c>
      <c r="B225" s="3" t="s">
        <v>229</v>
      </c>
      <c r="C225" s="36" t="s">
        <v>211</v>
      </c>
      <c r="D225" s="35">
        <v>40</v>
      </c>
      <c r="E225" s="69">
        <v>1</v>
      </c>
      <c r="F225" s="37">
        <v>1</v>
      </c>
      <c r="G225" s="35">
        <v>40</v>
      </c>
      <c r="H225" s="84">
        <f t="shared" si="8"/>
        <v>942.21</v>
      </c>
      <c r="I225" s="3"/>
    </row>
    <row r="226" spans="1:9" ht="14.25">
      <c r="A226" s="35">
        <v>5</v>
      </c>
      <c r="B226" s="3" t="s">
        <v>198</v>
      </c>
      <c r="C226" s="36" t="s">
        <v>211</v>
      </c>
      <c r="D226" s="35">
        <v>40</v>
      </c>
      <c r="E226" s="69">
        <v>1</v>
      </c>
      <c r="F226" s="37">
        <v>1</v>
      </c>
      <c r="G226" s="35">
        <v>40</v>
      </c>
      <c r="H226" s="84">
        <f t="shared" si="8"/>
        <v>942.21</v>
      </c>
      <c r="I226" s="3"/>
    </row>
    <row r="227" spans="1:9" ht="14.25">
      <c r="A227" s="35">
        <v>6</v>
      </c>
      <c r="B227" s="3" t="s">
        <v>254</v>
      </c>
      <c r="C227" s="36" t="s">
        <v>211</v>
      </c>
      <c r="D227" s="35">
        <v>30</v>
      </c>
      <c r="E227" s="69">
        <v>1</v>
      </c>
      <c r="F227" s="37">
        <v>1</v>
      </c>
      <c r="G227" s="35">
        <v>30</v>
      </c>
      <c r="H227" s="84">
        <f t="shared" si="8"/>
        <v>706.66</v>
      </c>
      <c r="I227" s="3"/>
    </row>
    <row r="228" spans="1:9" ht="14.25">
      <c r="A228" s="35">
        <v>7</v>
      </c>
      <c r="B228" s="3" t="s">
        <v>199</v>
      </c>
      <c r="C228" s="36" t="s">
        <v>211</v>
      </c>
      <c r="D228" s="35">
        <v>110</v>
      </c>
      <c r="E228" s="69">
        <v>1</v>
      </c>
      <c r="F228" s="37">
        <v>1</v>
      </c>
      <c r="G228" s="35">
        <v>110</v>
      </c>
      <c r="H228" s="84">
        <f t="shared" si="8"/>
        <v>2591.08</v>
      </c>
      <c r="I228" s="3"/>
    </row>
    <row r="229" spans="1:9" ht="14.25">
      <c r="A229" s="35">
        <v>8</v>
      </c>
      <c r="B229" s="3" t="s">
        <v>218</v>
      </c>
      <c r="C229" s="36" t="s">
        <v>211</v>
      </c>
      <c r="D229" s="35">
        <v>50</v>
      </c>
      <c r="E229" s="69">
        <v>1</v>
      </c>
      <c r="F229" s="37">
        <v>1</v>
      </c>
      <c r="G229" s="35">
        <v>50</v>
      </c>
      <c r="H229" s="84">
        <f t="shared" si="8"/>
        <v>1177.76</v>
      </c>
      <c r="I229" s="3"/>
    </row>
    <row r="230" spans="1:9" ht="14.25">
      <c r="A230" s="35"/>
      <c r="B230" s="2" t="s">
        <v>196</v>
      </c>
      <c r="C230" s="36"/>
      <c r="D230" s="35"/>
      <c r="E230" s="69"/>
      <c r="F230" s="37"/>
      <c r="G230" s="32">
        <f>SUM(G222:G229)</f>
        <v>1120</v>
      </c>
      <c r="H230" s="189">
        <f>SUM(H222:H229)</f>
        <v>26381.919999999995</v>
      </c>
      <c r="I230" s="3"/>
    </row>
    <row r="231" spans="1:9" ht="15">
      <c r="A231" s="35"/>
      <c r="B231" s="4" t="s">
        <v>360</v>
      </c>
      <c r="C231" s="36"/>
      <c r="D231" s="35"/>
      <c r="E231" s="69"/>
      <c r="F231" s="37"/>
      <c r="G231" s="172">
        <f>G220+G230</f>
        <v>39055.08051</v>
      </c>
      <c r="H231" s="180">
        <f>H220+H230</f>
        <v>919953.9700000001</v>
      </c>
      <c r="I231" s="3"/>
    </row>
    <row r="232" spans="1:9" ht="14.25">
      <c r="A232" s="35">
        <v>15</v>
      </c>
      <c r="B232" s="5" t="s">
        <v>316</v>
      </c>
      <c r="C232" s="44"/>
      <c r="D232" s="44"/>
      <c r="E232" s="69"/>
      <c r="F232" s="37"/>
      <c r="G232" s="54"/>
      <c r="H232" s="189"/>
      <c r="I232" s="3"/>
    </row>
    <row r="233" spans="1:9" ht="14.25">
      <c r="A233" s="35">
        <v>1</v>
      </c>
      <c r="B233" s="3" t="s">
        <v>339</v>
      </c>
      <c r="C233" s="35" t="s">
        <v>47</v>
      </c>
      <c r="D233" s="35">
        <v>2462</v>
      </c>
      <c r="E233" s="69">
        <v>1</v>
      </c>
      <c r="F233" s="37">
        <v>1</v>
      </c>
      <c r="G233" s="64">
        <f>D233*E233*F233</f>
        <v>2462</v>
      </c>
      <c r="H233" s="188">
        <v>53110</v>
      </c>
      <c r="I233" s="3" t="s">
        <v>420</v>
      </c>
    </row>
    <row r="234" spans="1:9" ht="14.25">
      <c r="A234" s="35">
        <v>2</v>
      </c>
      <c r="B234" s="3" t="s">
        <v>340</v>
      </c>
      <c r="C234" s="35" t="s">
        <v>47</v>
      </c>
      <c r="D234" s="35">
        <v>20</v>
      </c>
      <c r="E234" s="69">
        <v>1</v>
      </c>
      <c r="F234" s="37">
        <v>1</v>
      </c>
      <c r="G234" s="64">
        <f>D234*E234*F234</f>
        <v>20</v>
      </c>
      <c r="H234" s="188">
        <v>445</v>
      </c>
      <c r="I234" s="36">
        <v>651</v>
      </c>
    </row>
    <row r="235" spans="1:9" ht="14.25">
      <c r="A235" s="35">
        <v>3</v>
      </c>
      <c r="B235" s="3" t="s">
        <v>338</v>
      </c>
      <c r="C235" s="35" t="s">
        <v>47</v>
      </c>
      <c r="D235" s="35">
        <v>861</v>
      </c>
      <c r="E235" s="69">
        <v>1</v>
      </c>
      <c r="F235" s="37">
        <v>1</v>
      </c>
      <c r="G235" s="64">
        <f aca="true" t="shared" si="9" ref="G235:G240">D235*E235*F235</f>
        <v>861</v>
      </c>
      <c r="H235" s="188">
        <v>19660</v>
      </c>
      <c r="I235" s="35">
        <v>650</v>
      </c>
    </row>
    <row r="236" spans="1:9" ht="14.25">
      <c r="A236" s="35">
        <v>4</v>
      </c>
      <c r="B236" s="3" t="s">
        <v>336</v>
      </c>
      <c r="C236" s="35" t="s">
        <v>47</v>
      </c>
      <c r="D236" s="35">
        <v>2222</v>
      </c>
      <c r="E236" s="69">
        <v>1</v>
      </c>
      <c r="F236" s="37">
        <v>1</v>
      </c>
      <c r="G236" s="64">
        <f t="shared" si="9"/>
        <v>2222</v>
      </c>
      <c r="H236" s="188">
        <v>52615</v>
      </c>
      <c r="I236" s="35">
        <v>649</v>
      </c>
    </row>
    <row r="237" spans="1:9" ht="14.25">
      <c r="A237" s="35">
        <v>5</v>
      </c>
      <c r="B237" s="3" t="s">
        <v>341</v>
      </c>
      <c r="C237" s="35" t="s">
        <v>47</v>
      </c>
      <c r="D237" s="35">
        <v>711</v>
      </c>
      <c r="E237" s="69">
        <v>1</v>
      </c>
      <c r="F237" s="37">
        <v>1</v>
      </c>
      <c r="G237" s="64">
        <f t="shared" si="9"/>
        <v>711</v>
      </c>
      <c r="H237" s="188">
        <v>15876</v>
      </c>
      <c r="I237" s="36">
        <v>644</v>
      </c>
    </row>
    <row r="238" spans="1:9" ht="14.25">
      <c r="A238" s="35">
        <v>6</v>
      </c>
      <c r="B238" s="3" t="s">
        <v>337</v>
      </c>
      <c r="C238" s="35" t="s">
        <v>47</v>
      </c>
      <c r="D238" s="35">
        <v>507</v>
      </c>
      <c r="E238" s="69">
        <v>1</v>
      </c>
      <c r="F238" s="37">
        <v>1</v>
      </c>
      <c r="G238" s="64">
        <f t="shared" si="9"/>
        <v>507</v>
      </c>
      <c r="H238" s="188">
        <v>12761</v>
      </c>
      <c r="I238" s="36">
        <v>645</v>
      </c>
    </row>
    <row r="239" spans="1:9" ht="14.25">
      <c r="A239" s="35">
        <v>7</v>
      </c>
      <c r="B239" s="3" t="s">
        <v>147</v>
      </c>
      <c r="C239" s="35" t="s">
        <v>47</v>
      </c>
      <c r="D239" s="35">
        <v>224</v>
      </c>
      <c r="E239" s="69">
        <v>1</v>
      </c>
      <c r="F239" s="37">
        <v>1</v>
      </c>
      <c r="G239" s="64">
        <f t="shared" si="9"/>
        <v>224</v>
      </c>
      <c r="H239" s="188">
        <v>5367</v>
      </c>
      <c r="I239" s="36">
        <v>646</v>
      </c>
    </row>
    <row r="240" spans="1:9" ht="14.25">
      <c r="A240" s="35">
        <v>8</v>
      </c>
      <c r="B240" s="61" t="s">
        <v>335</v>
      </c>
      <c r="C240" s="35" t="s">
        <v>47</v>
      </c>
      <c r="D240" s="35">
        <v>9165</v>
      </c>
      <c r="E240" s="69">
        <v>1</v>
      </c>
      <c r="F240" s="37">
        <v>1</v>
      </c>
      <c r="G240" s="64">
        <f t="shared" si="9"/>
        <v>9165</v>
      </c>
      <c r="H240" s="188">
        <v>237166</v>
      </c>
      <c r="I240" s="35">
        <v>647</v>
      </c>
    </row>
    <row r="241" spans="1:9" ht="14.25">
      <c r="A241" s="3"/>
      <c r="B241" s="151" t="s">
        <v>196</v>
      </c>
      <c r="C241" s="35"/>
      <c r="D241" s="35"/>
      <c r="E241" s="69"/>
      <c r="F241" s="37"/>
      <c r="G241" s="64">
        <f>SUM(G233:G240)</f>
        <v>16172</v>
      </c>
      <c r="H241" s="189">
        <f>SUM(H233:H240)</f>
        <v>397000</v>
      </c>
      <c r="I241" s="3"/>
    </row>
    <row r="242" spans="1:9" ht="14.25">
      <c r="A242" s="3">
        <v>16</v>
      </c>
      <c r="B242" s="61" t="s">
        <v>433</v>
      </c>
      <c r="C242" s="35"/>
      <c r="D242" s="35"/>
      <c r="E242" s="69"/>
      <c r="F242" s="37"/>
      <c r="G242" s="64"/>
      <c r="H242" s="189">
        <v>50000</v>
      </c>
      <c r="I242" s="3"/>
    </row>
    <row r="243" spans="1:9" ht="14.25">
      <c r="A243" s="3">
        <v>17</v>
      </c>
      <c r="B243" s="61" t="s">
        <v>434</v>
      </c>
      <c r="C243" s="35"/>
      <c r="D243" s="35"/>
      <c r="E243" s="69"/>
      <c r="F243" s="37"/>
      <c r="G243" s="64"/>
      <c r="H243" s="189">
        <v>4500</v>
      </c>
      <c r="I243" s="3"/>
    </row>
    <row r="244" spans="1:10" ht="18" customHeight="1">
      <c r="A244" s="29"/>
      <c r="B244" s="4" t="s">
        <v>153</v>
      </c>
      <c r="C244" s="28"/>
      <c r="D244" s="28"/>
      <c r="E244" s="28"/>
      <c r="F244" s="28"/>
      <c r="G244" s="153"/>
      <c r="H244" s="30">
        <f>H231+H241+H242+H243</f>
        <v>1371453.9700000002</v>
      </c>
      <c r="I244" s="3"/>
      <c r="J244" s="11"/>
    </row>
    <row r="245" spans="1:9" ht="15">
      <c r="A245" s="194" t="s">
        <v>141</v>
      </c>
      <c r="B245" s="195"/>
      <c r="C245" s="195"/>
      <c r="D245" s="195"/>
      <c r="E245" s="195"/>
      <c r="F245" s="195"/>
      <c r="G245" s="195"/>
      <c r="H245" s="195"/>
      <c r="I245" s="3"/>
    </row>
    <row r="246" spans="1:9" ht="32.25" customHeight="1">
      <c r="A246" s="194" t="s">
        <v>151</v>
      </c>
      <c r="B246" s="195"/>
      <c r="C246" s="195"/>
      <c r="D246" s="195"/>
      <c r="E246" s="195"/>
      <c r="F246" s="195"/>
      <c r="G246" s="195"/>
      <c r="H246" s="195"/>
      <c r="I246" s="78"/>
    </row>
    <row r="247" spans="1:9" ht="12.75">
      <c r="A247" s="29">
        <v>1</v>
      </c>
      <c r="B247" s="29" t="s">
        <v>263</v>
      </c>
      <c r="C247" s="29"/>
      <c r="D247" s="29"/>
      <c r="E247" s="29"/>
      <c r="F247" s="29"/>
      <c r="G247" s="29"/>
      <c r="H247" s="29"/>
      <c r="I247" s="3"/>
    </row>
    <row r="248" spans="1:9" ht="14.25">
      <c r="A248" s="138">
        <v>1</v>
      </c>
      <c r="B248" s="139" t="s">
        <v>318</v>
      </c>
      <c r="C248" s="138" t="s">
        <v>42</v>
      </c>
      <c r="D248" s="140">
        <v>392.5</v>
      </c>
      <c r="E248" s="132">
        <v>90</v>
      </c>
      <c r="F248" s="138">
        <v>0.162</v>
      </c>
      <c r="G248" s="64">
        <f>D248*E248*F248</f>
        <v>5722.650000000001</v>
      </c>
      <c r="H248" s="149">
        <f>ROUND(544341/36984.415*G248,2)</f>
        <v>84226.64</v>
      </c>
      <c r="I248" s="3"/>
    </row>
    <row r="249" spans="1:9" ht="14.25">
      <c r="A249" s="138">
        <v>2</v>
      </c>
      <c r="B249" s="139" t="s">
        <v>78</v>
      </c>
      <c r="C249" s="138" t="s">
        <v>42</v>
      </c>
      <c r="D249" s="138">
        <v>501.7</v>
      </c>
      <c r="E249" s="132">
        <v>90</v>
      </c>
      <c r="F249" s="138">
        <v>0.03</v>
      </c>
      <c r="G249" s="64">
        <f aca="true" t="shared" si="10" ref="G249:G289">D249*E249*F249</f>
        <v>1354.59</v>
      </c>
      <c r="H249" s="149">
        <f aca="true" t="shared" si="11" ref="H249:H289">ROUND(544341/36984.415*G249,2)</f>
        <v>19937.02</v>
      </c>
      <c r="I249" s="3"/>
    </row>
    <row r="250" spans="1:9" ht="14.25">
      <c r="A250" s="138">
        <v>3</v>
      </c>
      <c r="B250" s="139" t="s">
        <v>79</v>
      </c>
      <c r="C250" s="138" t="s">
        <v>58</v>
      </c>
      <c r="D250" s="138">
        <v>309</v>
      </c>
      <c r="E250" s="131">
        <v>140</v>
      </c>
      <c r="F250" s="138">
        <v>0.125</v>
      </c>
      <c r="G250" s="64">
        <f t="shared" si="10"/>
        <v>5407.5</v>
      </c>
      <c r="H250" s="149">
        <f t="shared" si="11"/>
        <v>79588.23</v>
      </c>
      <c r="I250" s="3"/>
    </row>
    <row r="251" spans="1:9" ht="14.25">
      <c r="A251" s="138">
        <v>4</v>
      </c>
      <c r="B251" s="139" t="s">
        <v>80</v>
      </c>
      <c r="C251" s="138" t="s">
        <v>42</v>
      </c>
      <c r="D251" s="138">
        <v>409.5</v>
      </c>
      <c r="E251" s="131">
        <v>1</v>
      </c>
      <c r="F251" s="138">
        <v>1.6</v>
      </c>
      <c r="G251" s="64">
        <f t="shared" si="10"/>
        <v>655.2</v>
      </c>
      <c r="H251" s="149">
        <f t="shared" si="11"/>
        <v>9643.31</v>
      </c>
      <c r="I251" s="3"/>
    </row>
    <row r="252" spans="1:9" ht="14.25">
      <c r="A252" s="138">
        <v>5</v>
      </c>
      <c r="B252" s="139" t="s">
        <v>81</v>
      </c>
      <c r="C252" s="138"/>
      <c r="D252" s="138"/>
      <c r="E252" s="131"/>
      <c r="F252" s="138"/>
      <c r="G252" s="64">
        <f t="shared" si="10"/>
        <v>0</v>
      </c>
      <c r="H252" s="149">
        <f t="shared" si="11"/>
        <v>0</v>
      </c>
      <c r="I252" s="3"/>
    </row>
    <row r="253" spans="1:9" ht="14.25">
      <c r="A253" s="138">
        <v>6</v>
      </c>
      <c r="B253" s="139" t="s">
        <v>82</v>
      </c>
      <c r="C253" s="138" t="s">
        <v>52</v>
      </c>
      <c r="D253" s="138">
        <v>4523</v>
      </c>
      <c r="E253" s="131">
        <v>1</v>
      </c>
      <c r="F253" s="138">
        <v>0.19</v>
      </c>
      <c r="G253" s="64">
        <f t="shared" si="10"/>
        <v>859.37</v>
      </c>
      <c r="H253" s="149">
        <f t="shared" si="11"/>
        <v>12648.31</v>
      </c>
      <c r="I253" s="3"/>
    </row>
    <row r="254" spans="1:9" ht="14.25">
      <c r="A254" s="138">
        <v>7</v>
      </c>
      <c r="B254" s="139" t="s">
        <v>83</v>
      </c>
      <c r="C254" s="138" t="s">
        <v>52</v>
      </c>
      <c r="D254" s="138">
        <v>1802.4</v>
      </c>
      <c r="E254" s="131">
        <v>1</v>
      </c>
      <c r="F254" s="138">
        <v>0.263</v>
      </c>
      <c r="G254" s="64">
        <f t="shared" si="10"/>
        <v>474.03120000000007</v>
      </c>
      <c r="H254" s="149">
        <f t="shared" si="11"/>
        <v>6976.85</v>
      </c>
      <c r="I254" s="3"/>
    </row>
    <row r="255" spans="1:9" ht="14.25">
      <c r="A255" s="138">
        <v>8</v>
      </c>
      <c r="B255" s="139" t="s">
        <v>84</v>
      </c>
      <c r="C255" s="138" t="s">
        <v>85</v>
      </c>
      <c r="D255" s="138">
        <v>3.5</v>
      </c>
      <c r="E255" s="131">
        <v>2</v>
      </c>
      <c r="F255" s="138">
        <v>1.35</v>
      </c>
      <c r="G255" s="64">
        <f t="shared" si="10"/>
        <v>9.450000000000001</v>
      </c>
      <c r="H255" s="149">
        <f t="shared" si="11"/>
        <v>139.09</v>
      </c>
      <c r="I255" s="3"/>
    </row>
    <row r="256" spans="1:9" ht="14.25">
      <c r="A256" s="138">
        <v>9</v>
      </c>
      <c r="B256" s="139" t="s">
        <v>86</v>
      </c>
      <c r="C256" s="138" t="s">
        <v>60</v>
      </c>
      <c r="D256" s="138">
        <v>4.4</v>
      </c>
      <c r="E256" s="131">
        <v>12</v>
      </c>
      <c r="F256" s="138">
        <v>2.1</v>
      </c>
      <c r="G256" s="64">
        <f t="shared" si="10"/>
        <v>110.88000000000001</v>
      </c>
      <c r="H256" s="149">
        <f t="shared" si="11"/>
        <v>1631.94</v>
      </c>
      <c r="I256" s="3"/>
    </row>
    <row r="257" spans="1:9" ht="14.25">
      <c r="A257" s="138">
        <v>10</v>
      </c>
      <c r="B257" s="139" t="s">
        <v>87</v>
      </c>
      <c r="C257" s="138" t="s">
        <v>85</v>
      </c>
      <c r="D257" s="138">
        <v>1.5</v>
      </c>
      <c r="E257" s="131">
        <v>50</v>
      </c>
      <c r="F257" s="138">
        <v>2.75</v>
      </c>
      <c r="G257" s="64">
        <f t="shared" si="10"/>
        <v>206.25</v>
      </c>
      <c r="H257" s="149">
        <f t="shared" si="11"/>
        <v>3035.61</v>
      </c>
      <c r="I257" s="3"/>
    </row>
    <row r="258" spans="1:9" ht="14.25">
      <c r="A258" s="138">
        <v>11</v>
      </c>
      <c r="B258" s="139" t="s">
        <v>88</v>
      </c>
      <c r="C258" s="138" t="s">
        <v>85</v>
      </c>
      <c r="D258" s="138">
        <v>1.5</v>
      </c>
      <c r="E258" s="131">
        <v>50</v>
      </c>
      <c r="F258" s="138">
        <v>3.25</v>
      </c>
      <c r="G258" s="64">
        <f t="shared" si="10"/>
        <v>243.75</v>
      </c>
      <c r="H258" s="149">
        <f t="shared" si="11"/>
        <v>3587.54</v>
      </c>
      <c r="I258" s="3"/>
    </row>
    <row r="259" spans="1:9" ht="14.25">
      <c r="A259" s="138">
        <v>12</v>
      </c>
      <c r="B259" s="139" t="s">
        <v>89</v>
      </c>
      <c r="C259" s="138" t="s">
        <v>42</v>
      </c>
      <c r="D259" s="138">
        <v>249.56</v>
      </c>
      <c r="E259" s="131">
        <v>12</v>
      </c>
      <c r="F259" s="138">
        <v>0.03</v>
      </c>
      <c r="G259" s="64">
        <f t="shared" si="10"/>
        <v>89.8416</v>
      </c>
      <c r="H259" s="149">
        <f t="shared" si="11"/>
        <v>1322.3</v>
      </c>
      <c r="I259" s="3"/>
    </row>
    <row r="260" spans="1:9" ht="14.25">
      <c r="A260" s="138">
        <v>13</v>
      </c>
      <c r="B260" s="139" t="s">
        <v>90</v>
      </c>
      <c r="C260" s="138" t="s">
        <v>42</v>
      </c>
      <c r="D260" s="138">
        <v>169.47</v>
      </c>
      <c r="E260" s="131">
        <v>90</v>
      </c>
      <c r="F260" s="138">
        <v>0.03</v>
      </c>
      <c r="G260" s="64">
        <f t="shared" si="10"/>
        <v>457.56899999999996</v>
      </c>
      <c r="H260" s="149">
        <f t="shared" si="11"/>
        <v>6734.55</v>
      </c>
      <c r="I260" s="3"/>
    </row>
    <row r="261" spans="1:9" ht="14.25">
      <c r="A261" s="138">
        <v>14</v>
      </c>
      <c r="B261" s="139" t="s">
        <v>91</v>
      </c>
      <c r="C261" s="138" t="s">
        <v>42</v>
      </c>
      <c r="D261" s="138">
        <v>4.45</v>
      </c>
      <c r="E261" s="131">
        <v>6</v>
      </c>
      <c r="F261" s="138">
        <v>6.25</v>
      </c>
      <c r="G261" s="64">
        <f t="shared" si="10"/>
        <v>166.87500000000003</v>
      </c>
      <c r="H261" s="149">
        <f t="shared" si="11"/>
        <v>2456.09</v>
      </c>
      <c r="I261" s="3"/>
    </row>
    <row r="262" spans="1:9" ht="14.25">
      <c r="A262" s="138">
        <v>15</v>
      </c>
      <c r="B262" s="139" t="s">
        <v>92</v>
      </c>
      <c r="C262" s="138" t="s">
        <v>52</v>
      </c>
      <c r="D262" s="138">
        <v>495</v>
      </c>
      <c r="E262" s="131">
        <v>6</v>
      </c>
      <c r="F262" s="138">
        <v>0.075</v>
      </c>
      <c r="G262" s="64">
        <f t="shared" si="10"/>
        <v>222.75</v>
      </c>
      <c r="H262" s="149">
        <f t="shared" si="11"/>
        <v>3278.46</v>
      </c>
      <c r="I262" s="3"/>
    </row>
    <row r="263" spans="1:9" ht="14.25">
      <c r="A263" s="138">
        <v>16</v>
      </c>
      <c r="B263" s="139" t="s">
        <v>319</v>
      </c>
      <c r="C263" s="138" t="s">
        <v>42</v>
      </c>
      <c r="D263" s="138">
        <v>380.4</v>
      </c>
      <c r="E263" s="131">
        <v>6</v>
      </c>
      <c r="F263" s="138">
        <v>0.427</v>
      </c>
      <c r="G263" s="64">
        <f t="shared" si="10"/>
        <v>974.5847999999999</v>
      </c>
      <c r="H263" s="149">
        <f t="shared" si="11"/>
        <v>14344.05</v>
      </c>
      <c r="I263" s="3"/>
    </row>
    <row r="264" spans="1:9" ht="14.25">
      <c r="A264" s="138">
        <v>17</v>
      </c>
      <c r="B264" s="141" t="s">
        <v>93</v>
      </c>
      <c r="C264" s="138" t="s">
        <v>42</v>
      </c>
      <c r="D264" s="138">
        <v>380.4</v>
      </c>
      <c r="E264" s="131">
        <v>5</v>
      </c>
      <c r="F264" s="138">
        <v>3.2</v>
      </c>
      <c r="G264" s="64">
        <f t="shared" si="10"/>
        <v>6086.400000000001</v>
      </c>
      <c r="H264" s="149">
        <f t="shared" si="11"/>
        <v>89580.36</v>
      </c>
      <c r="I264" s="3"/>
    </row>
    <row r="265" spans="1:9" ht="14.25">
      <c r="A265" s="138">
        <v>18</v>
      </c>
      <c r="B265" s="139" t="s">
        <v>94</v>
      </c>
      <c r="C265" s="138"/>
      <c r="D265" s="138"/>
      <c r="E265" s="131"/>
      <c r="F265" s="138"/>
      <c r="G265" s="64">
        <f t="shared" si="10"/>
        <v>0</v>
      </c>
      <c r="H265" s="149">
        <f t="shared" si="11"/>
        <v>0</v>
      </c>
      <c r="I265" s="3"/>
    </row>
    <row r="266" spans="1:9" ht="14.25">
      <c r="A266" s="138">
        <v>19</v>
      </c>
      <c r="B266" s="139" t="s">
        <v>95</v>
      </c>
      <c r="C266" s="138"/>
      <c r="D266" s="138"/>
      <c r="E266" s="131"/>
      <c r="F266" s="138"/>
      <c r="G266" s="64">
        <f t="shared" si="10"/>
        <v>0</v>
      </c>
      <c r="H266" s="149">
        <f t="shared" si="11"/>
        <v>0</v>
      </c>
      <c r="I266" s="3"/>
    </row>
    <row r="267" spans="1:9" ht="14.25">
      <c r="A267" s="138">
        <v>20</v>
      </c>
      <c r="B267" s="139" t="s">
        <v>96</v>
      </c>
      <c r="C267" s="138" t="s">
        <v>42</v>
      </c>
      <c r="D267" s="138">
        <v>77.76</v>
      </c>
      <c r="E267" s="131">
        <v>42</v>
      </c>
      <c r="F267" s="138">
        <v>1.21</v>
      </c>
      <c r="G267" s="64">
        <f t="shared" si="10"/>
        <v>3951.7632</v>
      </c>
      <c r="H267" s="149">
        <f t="shared" si="11"/>
        <v>58162.52</v>
      </c>
      <c r="I267" s="3"/>
    </row>
    <row r="268" spans="1:9" ht="14.25">
      <c r="A268" s="138">
        <v>21</v>
      </c>
      <c r="B268" s="139" t="s">
        <v>97</v>
      </c>
      <c r="C268" s="138" t="s">
        <v>42</v>
      </c>
      <c r="D268" s="138">
        <v>77.76</v>
      </c>
      <c r="E268" s="131">
        <v>20</v>
      </c>
      <c r="F268" s="138">
        <v>1.43</v>
      </c>
      <c r="G268" s="64">
        <f t="shared" si="10"/>
        <v>2223.936</v>
      </c>
      <c r="H268" s="149">
        <f t="shared" si="11"/>
        <v>32732.15</v>
      </c>
      <c r="I268" s="3"/>
    </row>
    <row r="269" spans="1:9" ht="14.25">
      <c r="A269" s="138">
        <v>22</v>
      </c>
      <c r="B269" s="139" t="s">
        <v>98</v>
      </c>
      <c r="C269" s="138" t="s">
        <v>42</v>
      </c>
      <c r="D269" s="138">
        <v>77.76</v>
      </c>
      <c r="E269" s="131">
        <v>40</v>
      </c>
      <c r="F269" s="138">
        <v>0.4</v>
      </c>
      <c r="G269" s="64">
        <f t="shared" si="10"/>
        <v>1244.16</v>
      </c>
      <c r="H269" s="149">
        <f t="shared" si="11"/>
        <v>18311.69</v>
      </c>
      <c r="I269" s="3"/>
    </row>
    <row r="270" spans="1:9" ht="14.25">
      <c r="A270" s="138">
        <v>23</v>
      </c>
      <c r="B270" s="139" t="s">
        <v>99</v>
      </c>
      <c r="C270" s="138" t="s">
        <v>58</v>
      </c>
      <c r="D270" s="138">
        <v>154</v>
      </c>
      <c r="E270" s="131">
        <v>20</v>
      </c>
      <c r="F270" s="138">
        <v>0.04</v>
      </c>
      <c r="G270" s="64">
        <f t="shared" si="10"/>
        <v>123.2</v>
      </c>
      <c r="H270" s="149">
        <f t="shared" si="11"/>
        <v>1813.27</v>
      </c>
      <c r="I270" s="3"/>
    </row>
    <row r="271" spans="1:9" ht="14.25">
      <c r="A271" s="138">
        <v>24</v>
      </c>
      <c r="B271" s="139" t="s">
        <v>72</v>
      </c>
      <c r="C271" s="138" t="s">
        <v>47</v>
      </c>
      <c r="D271" s="138">
        <f>8*8</f>
        <v>64</v>
      </c>
      <c r="E271" s="131">
        <v>3</v>
      </c>
      <c r="F271" s="138">
        <v>1</v>
      </c>
      <c r="G271" s="64">
        <f t="shared" si="10"/>
        <v>192</v>
      </c>
      <c r="H271" s="149">
        <f t="shared" si="11"/>
        <v>2825.88</v>
      </c>
      <c r="I271" s="3"/>
    </row>
    <row r="272" spans="1:10" ht="14.25">
      <c r="A272" s="167">
        <v>2</v>
      </c>
      <c r="B272" s="142" t="s">
        <v>114</v>
      </c>
      <c r="C272" s="138"/>
      <c r="D272" s="138"/>
      <c r="E272" s="131"/>
      <c r="F272" s="138"/>
      <c r="G272" s="64">
        <f t="shared" si="10"/>
        <v>0</v>
      </c>
      <c r="H272" s="149">
        <f t="shared" si="11"/>
        <v>0</v>
      </c>
      <c r="I272" s="3"/>
      <c r="J272" s="13"/>
    </row>
    <row r="273" spans="1:10" ht="14.25">
      <c r="A273" s="138">
        <v>1</v>
      </c>
      <c r="B273" s="139" t="s">
        <v>115</v>
      </c>
      <c r="C273" s="138" t="s">
        <v>42</v>
      </c>
      <c r="D273" s="138">
        <v>35</v>
      </c>
      <c r="E273" s="131">
        <v>90</v>
      </c>
      <c r="F273" s="138">
        <v>0.162</v>
      </c>
      <c r="G273" s="64">
        <f t="shared" si="10"/>
        <v>510.3</v>
      </c>
      <c r="H273" s="149">
        <f t="shared" si="11"/>
        <v>7510.66</v>
      </c>
      <c r="I273" s="3"/>
      <c r="J273" s="13"/>
    </row>
    <row r="274" spans="1:10" ht="14.25">
      <c r="A274" s="138">
        <v>2</v>
      </c>
      <c r="B274" s="139" t="s">
        <v>116</v>
      </c>
      <c r="C274" s="138" t="s">
        <v>42</v>
      </c>
      <c r="D274" s="138">
        <v>2.5</v>
      </c>
      <c r="E274" s="131">
        <v>6</v>
      </c>
      <c r="F274" s="138">
        <v>6.25</v>
      </c>
      <c r="G274" s="64">
        <f t="shared" si="10"/>
        <v>93.75</v>
      </c>
      <c r="H274" s="149">
        <f t="shared" si="11"/>
        <v>1379.82</v>
      </c>
      <c r="I274" s="3"/>
      <c r="J274" s="13"/>
    </row>
    <row r="275" spans="1:10" ht="14.25">
      <c r="A275" s="138">
        <v>3</v>
      </c>
      <c r="B275" s="139" t="s">
        <v>117</v>
      </c>
      <c r="C275" s="138" t="s">
        <v>42</v>
      </c>
      <c r="D275" s="138">
        <v>35</v>
      </c>
      <c r="E275" s="131">
        <v>42</v>
      </c>
      <c r="F275" s="138">
        <v>1.21</v>
      </c>
      <c r="G275" s="64">
        <f t="shared" si="10"/>
        <v>1778.7</v>
      </c>
      <c r="H275" s="149">
        <f t="shared" si="11"/>
        <v>26179.12</v>
      </c>
      <c r="I275" s="3"/>
      <c r="J275" s="13"/>
    </row>
    <row r="276" spans="1:10" ht="14.25">
      <c r="A276" s="138">
        <v>4</v>
      </c>
      <c r="B276" s="139" t="s">
        <v>118</v>
      </c>
      <c r="C276" s="138" t="s">
        <v>42</v>
      </c>
      <c r="D276" s="138">
        <v>35</v>
      </c>
      <c r="E276" s="131">
        <v>20</v>
      </c>
      <c r="F276" s="138">
        <v>1.43</v>
      </c>
      <c r="G276" s="64">
        <f t="shared" si="10"/>
        <v>1001</v>
      </c>
      <c r="H276" s="149">
        <f t="shared" si="11"/>
        <v>14732.84</v>
      </c>
      <c r="I276" s="3"/>
      <c r="J276" s="13"/>
    </row>
    <row r="277" spans="1:10" ht="14.25">
      <c r="A277" s="138">
        <v>5</v>
      </c>
      <c r="B277" s="139" t="s">
        <v>320</v>
      </c>
      <c r="C277" s="138" t="s">
        <v>42</v>
      </c>
      <c r="D277" s="138">
        <v>35</v>
      </c>
      <c r="E277" s="131">
        <v>40</v>
      </c>
      <c r="F277" s="138">
        <v>0.4</v>
      </c>
      <c r="G277" s="64">
        <f t="shared" si="10"/>
        <v>560</v>
      </c>
      <c r="H277" s="149">
        <f t="shared" si="11"/>
        <v>8242.15</v>
      </c>
      <c r="I277" s="3"/>
      <c r="J277" s="13"/>
    </row>
    <row r="278" spans="1:10" ht="14.25">
      <c r="A278" s="138">
        <v>6</v>
      </c>
      <c r="B278" s="139" t="s">
        <v>119</v>
      </c>
      <c r="C278" s="138" t="s">
        <v>52</v>
      </c>
      <c r="D278" s="138">
        <v>2450</v>
      </c>
      <c r="E278" s="131">
        <v>3</v>
      </c>
      <c r="F278" s="138">
        <v>0.05</v>
      </c>
      <c r="G278" s="64">
        <f t="shared" si="10"/>
        <v>367.5</v>
      </c>
      <c r="H278" s="149">
        <f t="shared" si="11"/>
        <v>5408.91</v>
      </c>
      <c r="I278" s="3"/>
      <c r="J278" s="13"/>
    </row>
    <row r="279" spans="1:10" ht="14.25">
      <c r="A279" s="138">
        <v>7</v>
      </c>
      <c r="B279" s="139" t="s">
        <v>113</v>
      </c>
      <c r="C279" s="138" t="s">
        <v>120</v>
      </c>
      <c r="D279" s="138">
        <v>3</v>
      </c>
      <c r="E279" s="131">
        <v>3</v>
      </c>
      <c r="F279" s="138">
        <v>1.35</v>
      </c>
      <c r="G279" s="64">
        <f t="shared" si="10"/>
        <v>12.15</v>
      </c>
      <c r="H279" s="149">
        <f t="shared" si="11"/>
        <v>178.83</v>
      </c>
      <c r="I279" s="3"/>
      <c r="J279" s="13"/>
    </row>
    <row r="280" spans="1:10" ht="14.25">
      <c r="A280" s="138">
        <v>8</v>
      </c>
      <c r="B280" s="139" t="s">
        <v>121</v>
      </c>
      <c r="C280" s="138" t="s">
        <v>51</v>
      </c>
      <c r="D280" s="138">
        <v>4</v>
      </c>
      <c r="E280" s="131">
        <v>140</v>
      </c>
      <c r="F280" s="138">
        <v>0.125</v>
      </c>
      <c r="G280" s="64">
        <f t="shared" si="10"/>
        <v>70</v>
      </c>
      <c r="H280" s="149">
        <f t="shared" si="11"/>
        <v>1030.27</v>
      </c>
      <c r="I280" s="3"/>
      <c r="J280" s="13"/>
    </row>
    <row r="281" spans="1:10" ht="14.25">
      <c r="A281" s="138">
        <v>9</v>
      </c>
      <c r="B281" s="139" t="s">
        <v>78</v>
      </c>
      <c r="C281" s="138" t="s">
        <v>42</v>
      </c>
      <c r="D281" s="138">
        <v>12.4</v>
      </c>
      <c r="E281" s="132">
        <v>90</v>
      </c>
      <c r="F281" s="138">
        <v>0.03</v>
      </c>
      <c r="G281" s="64">
        <f t="shared" si="10"/>
        <v>33.48</v>
      </c>
      <c r="H281" s="149">
        <f t="shared" si="11"/>
        <v>492.76</v>
      </c>
      <c r="I281" s="3"/>
      <c r="J281" s="13"/>
    </row>
    <row r="282" spans="1:10" ht="14.25">
      <c r="A282" s="138">
        <v>10</v>
      </c>
      <c r="B282" s="139" t="s">
        <v>80</v>
      </c>
      <c r="C282" s="138" t="s">
        <v>42</v>
      </c>
      <c r="D282" s="138">
        <v>41.46</v>
      </c>
      <c r="E282" s="131">
        <v>1</v>
      </c>
      <c r="F282" s="138">
        <v>1.6</v>
      </c>
      <c r="G282" s="64">
        <f t="shared" si="10"/>
        <v>66.336</v>
      </c>
      <c r="H282" s="149">
        <f t="shared" si="11"/>
        <v>976.34</v>
      </c>
      <c r="I282" s="3"/>
      <c r="J282" s="13"/>
    </row>
    <row r="283" spans="1:10" ht="14.25">
      <c r="A283" s="138">
        <v>11</v>
      </c>
      <c r="B283" s="139" t="s">
        <v>319</v>
      </c>
      <c r="C283" s="138" t="s">
        <v>42</v>
      </c>
      <c r="D283" s="138">
        <v>41.46</v>
      </c>
      <c r="E283" s="131">
        <v>6</v>
      </c>
      <c r="F283" s="138">
        <v>0.427</v>
      </c>
      <c r="G283" s="64">
        <f t="shared" si="10"/>
        <v>106.22052</v>
      </c>
      <c r="H283" s="149">
        <f t="shared" si="11"/>
        <v>1563.37</v>
      </c>
      <c r="I283" s="3"/>
      <c r="J283" s="13"/>
    </row>
    <row r="284" spans="1:10" ht="14.25">
      <c r="A284" s="138">
        <v>12</v>
      </c>
      <c r="B284" s="141" t="s">
        <v>93</v>
      </c>
      <c r="C284" s="138" t="s">
        <v>42</v>
      </c>
      <c r="D284" s="138">
        <v>41.46</v>
      </c>
      <c r="E284" s="131">
        <v>4</v>
      </c>
      <c r="F284" s="138">
        <v>3.2</v>
      </c>
      <c r="G284" s="64">
        <f t="shared" si="10"/>
        <v>530.688</v>
      </c>
      <c r="H284" s="149">
        <f t="shared" si="11"/>
        <v>7810.73</v>
      </c>
      <c r="I284" s="3"/>
      <c r="J284" s="13"/>
    </row>
    <row r="285" spans="1:10" ht="14.25">
      <c r="A285" s="138">
        <v>13</v>
      </c>
      <c r="B285" s="139" t="s">
        <v>321</v>
      </c>
      <c r="C285" s="138" t="s">
        <v>85</v>
      </c>
      <c r="D285" s="138">
        <v>1.5</v>
      </c>
      <c r="E285" s="131">
        <v>2</v>
      </c>
      <c r="F285" s="138">
        <v>2.75</v>
      </c>
      <c r="G285" s="64">
        <f t="shared" si="10"/>
        <v>8.25</v>
      </c>
      <c r="H285" s="149">
        <f t="shared" si="11"/>
        <v>121.42</v>
      </c>
      <c r="I285" s="3"/>
      <c r="J285" s="13"/>
    </row>
    <row r="286" spans="1:10" ht="14.25">
      <c r="A286" s="138">
        <v>14</v>
      </c>
      <c r="B286" s="139" t="s">
        <v>99</v>
      </c>
      <c r="C286" s="138" t="s">
        <v>58</v>
      </c>
      <c r="D286" s="138">
        <v>32</v>
      </c>
      <c r="E286" s="131">
        <v>20</v>
      </c>
      <c r="F286" s="138">
        <v>0.04</v>
      </c>
      <c r="G286" s="64">
        <f t="shared" si="10"/>
        <v>25.6</v>
      </c>
      <c r="H286" s="149">
        <f t="shared" si="11"/>
        <v>376.78</v>
      </c>
      <c r="I286" s="3"/>
      <c r="J286" s="13"/>
    </row>
    <row r="287" spans="1:10" ht="14.25">
      <c r="A287" s="167">
        <v>3</v>
      </c>
      <c r="B287" s="143" t="s">
        <v>322</v>
      </c>
      <c r="C287" s="138"/>
      <c r="D287" s="138"/>
      <c r="E287" s="131"/>
      <c r="F287" s="138"/>
      <c r="G287" s="64">
        <f t="shared" si="10"/>
        <v>0</v>
      </c>
      <c r="H287" s="149">
        <f t="shared" si="11"/>
        <v>0</v>
      </c>
      <c r="I287" s="3"/>
      <c r="J287" s="13"/>
    </row>
    <row r="288" spans="1:10" ht="14.25">
      <c r="A288" s="138">
        <v>1</v>
      </c>
      <c r="B288" s="139" t="s">
        <v>78</v>
      </c>
      <c r="C288" s="138" t="s">
        <v>42</v>
      </c>
      <c r="D288" s="138">
        <v>24.74</v>
      </c>
      <c r="E288" s="132">
        <v>64</v>
      </c>
      <c r="F288" s="138">
        <v>0.03</v>
      </c>
      <c r="G288" s="64">
        <f t="shared" si="10"/>
        <v>47.5008</v>
      </c>
      <c r="H288" s="149">
        <f t="shared" si="11"/>
        <v>699.12</v>
      </c>
      <c r="I288" s="3"/>
      <c r="J288" s="13"/>
    </row>
    <row r="289" spans="1:10" ht="14.25">
      <c r="A289" s="138">
        <v>2</v>
      </c>
      <c r="B289" s="139" t="s">
        <v>115</v>
      </c>
      <c r="C289" s="138" t="s">
        <v>42</v>
      </c>
      <c r="D289" s="138">
        <v>14.1</v>
      </c>
      <c r="E289" s="131">
        <v>64</v>
      </c>
      <c r="F289" s="138">
        <v>0.162</v>
      </c>
      <c r="G289" s="64">
        <f t="shared" si="10"/>
        <v>146.18880000000001</v>
      </c>
      <c r="H289" s="149">
        <f t="shared" si="11"/>
        <v>2151.62</v>
      </c>
      <c r="I289" s="3"/>
      <c r="J289" s="13"/>
    </row>
    <row r="290" spans="1:10" ht="14.25" customHeight="1">
      <c r="A290" s="35"/>
      <c r="B290" s="2" t="s">
        <v>196</v>
      </c>
      <c r="C290" s="35"/>
      <c r="D290" s="35"/>
      <c r="E290" s="52"/>
      <c r="F290" s="52"/>
      <c r="G290" s="152">
        <f>SUM(G248:G289)</f>
        <v>36134.41492000002</v>
      </c>
      <c r="H290" s="30">
        <f>SUM(H248:H289)</f>
        <v>531830.6000000002</v>
      </c>
      <c r="I290" s="3"/>
      <c r="J290" s="23"/>
    </row>
    <row r="291" spans="1:10" ht="12.75">
      <c r="A291" s="32">
        <v>4</v>
      </c>
      <c r="B291" s="5" t="s">
        <v>317</v>
      </c>
      <c r="C291" s="35"/>
      <c r="D291" s="35"/>
      <c r="E291" s="52"/>
      <c r="F291" s="52"/>
      <c r="G291" s="36" t="s">
        <v>211</v>
      </c>
      <c r="H291" s="39"/>
      <c r="I291" s="3"/>
      <c r="J291" s="13"/>
    </row>
    <row r="292" spans="1:10" ht="12.75">
      <c r="A292" s="35">
        <v>1</v>
      </c>
      <c r="B292" s="3" t="s">
        <v>326</v>
      </c>
      <c r="C292" s="36" t="s">
        <v>211</v>
      </c>
      <c r="D292" s="35">
        <v>130</v>
      </c>
      <c r="E292" s="52">
        <v>1</v>
      </c>
      <c r="F292" s="52">
        <v>1</v>
      </c>
      <c r="G292" s="35">
        <v>130</v>
      </c>
      <c r="H292" s="149">
        <f>ROUND(544341/36984.415*G292,2)</f>
        <v>1913.36</v>
      </c>
      <c r="I292" s="3"/>
      <c r="J292" s="13"/>
    </row>
    <row r="293" spans="1:10" ht="12.75">
      <c r="A293" s="35">
        <v>2</v>
      </c>
      <c r="B293" s="3" t="s">
        <v>262</v>
      </c>
      <c r="C293" s="36" t="s">
        <v>211</v>
      </c>
      <c r="D293" s="35">
        <v>380</v>
      </c>
      <c r="E293" s="52">
        <v>1</v>
      </c>
      <c r="F293" s="52">
        <v>1</v>
      </c>
      <c r="G293" s="35">
        <v>380</v>
      </c>
      <c r="H293" s="149">
        <f>ROUND(544341/36984.415*G293,2)</f>
        <v>5592.89</v>
      </c>
      <c r="I293" s="3"/>
      <c r="J293" s="13"/>
    </row>
    <row r="294" spans="1:10" ht="12.75">
      <c r="A294" s="35">
        <v>3</v>
      </c>
      <c r="B294" s="3" t="s">
        <v>202</v>
      </c>
      <c r="C294" s="36" t="s">
        <v>211</v>
      </c>
      <c r="D294" s="35">
        <v>70</v>
      </c>
      <c r="E294" s="52">
        <v>1</v>
      </c>
      <c r="F294" s="52">
        <v>1</v>
      </c>
      <c r="G294" s="35">
        <v>70</v>
      </c>
      <c r="H294" s="149">
        <f>ROUND(544341/36984.415*G294,2)</f>
        <v>1030.27</v>
      </c>
      <c r="I294" s="3"/>
      <c r="J294" s="13"/>
    </row>
    <row r="295" spans="1:10" ht="12.75">
      <c r="A295" s="35">
        <v>4</v>
      </c>
      <c r="B295" s="3" t="s">
        <v>203</v>
      </c>
      <c r="C295" s="36" t="s">
        <v>211</v>
      </c>
      <c r="D295" s="35">
        <v>20</v>
      </c>
      <c r="E295" s="52">
        <v>1</v>
      </c>
      <c r="F295" s="52">
        <v>1</v>
      </c>
      <c r="G295" s="35">
        <v>20</v>
      </c>
      <c r="H295" s="149">
        <f>ROUND(544341/36984.415*G295,2)</f>
        <v>294.36</v>
      </c>
      <c r="I295" s="3"/>
      <c r="J295" s="11"/>
    </row>
    <row r="296" spans="1:9" ht="12.75">
      <c r="A296" s="35">
        <v>5</v>
      </c>
      <c r="B296" s="3" t="s">
        <v>325</v>
      </c>
      <c r="C296" s="36" t="s">
        <v>211</v>
      </c>
      <c r="D296" s="35">
        <v>250</v>
      </c>
      <c r="E296" s="52">
        <v>1</v>
      </c>
      <c r="F296" s="52">
        <v>1</v>
      </c>
      <c r="G296" s="35">
        <v>250</v>
      </c>
      <c r="H296" s="149">
        <f>ROUND(544341/36984.415*G296,2)</f>
        <v>3679.53</v>
      </c>
      <c r="I296" s="3"/>
    </row>
    <row r="297" spans="1:9" ht="16.5" customHeight="1">
      <c r="A297" s="35"/>
      <c r="B297" s="2" t="s">
        <v>196</v>
      </c>
      <c r="C297" s="35"/>
      <c r="D297" s="35"/>
      <c r="E297" s="52"/>
      <c r="F297" s="52"/>
      <c r="G297" s="54">
        <f>SUM(G292:G296)</f>
        <v>850</v>
      </c>
      <c r="H297" s="182">
        <f>SUM(H292:H296)</f>
        <v>12510.410000000002</v>
      </c>
      <c r="I297" s="3"/>
    </row>
    <row r="298" spans="1:9" ht="15">
      <c r="A298" s="35"/>
      <c r="B298" s="4" t="s">
        <v>429</v>
      </c>
      <c r="C298" s="35"/>
      <c r="D298" s="35"/>
      <c r="E298" s="52"/>
      <c r="F298" s="52"/>
      <c r="G298" s="152">
        <f>G290+G297</f>
        <v>36984.41492000002</v>
      </c>
      <c r="H298" s="30">
        <f>H290+H297</f>
        <v>544341.0100000002</v>
      </c>
      <c r="I298" s="3"/>
    </row>
    <row r="299" spans="1:10" ht="12.75">
      <c r="A299" s="32">
        <v>5</v>
      </c>
      <c r="B299" s="5" t="s">
        <v>101</v>
      </c>
      <c r="C299" s="35"/>
      <c r="D299" s="35"/>
      <c r="E299" s="52"/>
      <c r="F299" s="52"/>
      <c r="G299" s="64"/>
      <c r="H299" s="39"/>
      <c r="I299" s="29" t="s">
        <v>191</v>
      </c>
      <c r="J299" s="115"/>
    </row>
    <row r="300" spans="1:10" ht="12.75">
      <c r="A300" s="35">
        <v>1</v>
      </c>
      <c r="B300" s="3" t="s">
        <v>418</v>
      </c>
      <c r="C300" s="35" t="s">
        <v>47</v>
      </c>
      <c r="D300" s="64">
        <v>1213</v>
      </c>
      <c r="E300" s="52">
        <v>1</v>
      </c>
      <c r="F300" s="52">
        <v>1</v>
      </c>
      <c r="G300" s="64">
        <f>D300*E300*F300</f>
        <v>1213</v>
      </c>
      <c r="H300" s="39">
        <v>60597</v>
      </c>
      <c r="I300" s="32" t="s">
        <v>416</v>
      </c>
      <c r="J300" s="115"/>
    </row>
    <row r="301" spans="1:10" ht="12.75">
      <c r="A301" s="35">
        <v>2</v>
      </c>
      <c r="B301" s="3" t="s">
        <v>269</v>
      </c>
      <c r="C301" s="35" t="s">
        <v>47</v>
      </c>
      <c r="D301" s="64">
        <v>3717</v>
      </c>
      <c r="E301" s="52">
        <v>1</v>
      </c>
      <c r="F301" s="52">
        <v>1</v>
      </c>
      <c r="G301" s="64">
        <f aca="true" t="shared" si="12" ref="G301:G307">D301*E301*F301</f>
        <v>3717</v>
      </c>
      <c r="H301" s="39">
        <v>76320</v>
      </c>
      <c r="I301" s="32">
        <v>633</v>
      </c>
      <c r="J301" s="115"/>
    </row>
    <row r="302" spans="1:10" ht="12.75">
      <c r="A302" s="35">
        <v>3</v>
      </c>
      <c r="B302" s="3" t="s">
        <v>149</v>
      </c>
      <c r="C302" s="35" t="s">
        <v>47</v>
      </c>
      <c r="D302" s="64">
        <v>78</v>
      </c>
      <c r="E302" s="52">
        <v>1</v>
      </c>
      <c r="F302" s="52">
        <v>1</v>
      </c>
      <c r="G302" s="64">
        <f t="shared" si="12"/>
        <v>78</v>
      </c>
      <c r="H302" s="39">
        <v>2619</v>
      </c>
      <c r="I302" s="32">
        <v>636</v>
      </c>
      <c r="J302" s="115"/>
    </row>
    <row r="303" spans="1:10" ht="12.75">
      <c r="A303" s="35">
        <v>4</v>
      </c>
      <c r="B303" s="3" t="s">
        <v>150</v>
      </c>
      <c r="C303" s="35" t="s">
        <v>47</v>
      </c>
      <c r="D303" s="64">
        <v>30</v>
      </c>
      <c r="E303" s="52">
        <v>1</v>
      </c>
      <c r="F303" s="52">
        <v>1</v>
      </c>
      <c r="G303" s="64">
        <f t="shared" si="12"/>
        <v>30</v>
      </c>
      <c r="H303" s="39">
        <v>679</v>
      </c>
      <c r="I303" s="32">
        <v>634</v>
      </c>
      <c r="J303" s="115"/>
    </row>
    <row r="304" spans="1:10" ht="12.75">
      <c r="A304" s="35">
        <v>5</v>
      </c>
      <c r="B304" s="68" t="s">
        <v>180</v>
      </c>
      <c r="C304" s="35" t="s">
        <v>47</v>
      </c>
      <c r="D304" s="64">
        <v>6</v>
      </c>
      <c r="E304" s="52">
        <v>1</v>
      </c>
      <c r="F304" s="52">
        <v>1</v>
      </c>
      <c r="G304" s="64">
        <f t="shared" si="12"/>
        <v>6</v>
      </c>
      <c r="H304" s="39">
        <v>147</v>
      </c>
      <c r="I304" s="33">
        <v>635</v>
      </c>
      <c r="J304" s="115"/>
    </row>
    <row r="305" spans="1:10" ht="12.75">
      <c r="A305" s="35">
        <v>6</v>
      </c>
      <c r="B305" s="3" t="s">
        <v>189</v>
      </c>
      <c r="C305" s="35" t="s">
        <v>47</v>
      </c>
      <c r="D305" s="35">
        <v>702</v>
      </c>
      <c r="E305" s="52">
        <v>1</v>
      </c>
      <c r="F305" s="52">
        <v>1</v>
      </c>
      <c r="G305" s="64">
        <f t="shared" si="12"/>
        <v>702</v>
      </c>
      <c r="H305" s="39">
        <v>48306</v>
      </c>
      <c r="I305" s="32">
        <v>642</v>
      </c>
      <c r="J305" s="115"/>
    </row>
    <row r="306" spans="1:10" ht="12.75">
      <c r="A306" s="35">
        <v>7</v>
      </c>
      <c r="B306" s="3" t="s">
        <v>417</v>
      </c>
      <c r="C306" s="35" t="s">
        <v>47</v>
      </c>
      <c r="D306" s="35">
        <v>40</v>
      </c>
      <c r="E306" s="52">
        <v>1</v>
      </c>
      <c r="F306" s="52">
        <v>1</v>
      </c>
      <c r="G306" s="64">
        <f t="shared" si="12"/>
        <v>40</v>
      </c>
      <c r="H306" s="39">
        <v>4144</v>
      </c>
      <c r="I306" s="32">
        <v>643</v>
      </c>
      <c r="J306" s="115"/>
    </row>
    <row r="307" spans="1:10" ht="12.75">
      <c r="A307" s="35">
        <v>8</v>
      </c>
      <c r="B307" s="3" t="s">
        <v>419</v>
      </c>
      <c r="C307" s="35" t="s">
        <v>47</v>
      </c>
      <c r="D307" s="35">
        <v>97</v>
      </c>
      <c r="E307" s="52">
        <v>1</v>
      </c>
      <c r="F307" s="52">
        <v>1</v>
      </c>
      <c r="G307" s="64">
        <f t="shared" si="12"/>
        <v>97</v>
      </c>
      <c r="H307" s="39">
        <v>60012</v>
      </c>
      <c r="I307" s="32">
        <v>640</v>
      </c>
      <c r="J307" s="115"/>
    </row>
    <row r="308" spans="1:10" ht="16.5" customHeight="1">
      <c r="A308" s="35"/>
      <c r="B308" s="2" t="s">
        <v>432</v>
      </c>
      <c r="C308" s="35"/>
      <c r="D308" s="35"/>
      <c r="E308" s="52"/>
      <c r="F308" s="52"/>
      <c r="G308" s="31">
        <f>SUM(G300:G307)</f>
        <v>5883</v>
      </c>
      <c r="H308" s="30">
        <f>SUM(H300:H307)</f>
        <v>252824</v>
      </c>
      <c r="I308" s="3"/>
      <c r="J308" s="13"/>
    </row>
    <row r="309" spans="1:9" ht="20.25" customHeight="1">
      <c r="A309" s="32">
        <v>6</v>
      </c>
      <c r="B309" s="4" t="s">
        <v>354</v>
      </c>
      <c r="C309" s="35"/>
      <c r="D309" s="35"/>
      <c r="E309" s="52"/>
      <c r="F309" s="52"/>
      <c r="G309" s="114"/>
      <c r="H309" s="180">
        <v>24345</v>
      </c>
      <c r="I309" s="3"/>
    </row>
    <row r="310" spans="1:9" ht="16.5" customHeight="1">
      <c r="A310" s="32">
        <v>7</v>
      </c>
      <c r="B310" s="3" t="s">
        <v>445</v>
      </c>
      <c r="C310" s="32"/>
      <c r="D310" s="29"/>
      <c r="E310" s="29"/>
      <c r="F310" s="29"/>
      <c r="G310" s="31"/>
      <c r="H310" s="173">
        <v>657257</v>
      </c>
      <c r="I310" s="3"/>
    </row>
    <row r="311" spans="1:9" ht="16.5" customHeight="1">
      <c r="A311" s="32">
        <v>8</v>
      </c>
      <c r="B311" s="3" t="s">
        <v>447</v>
      </c>
      <c r="C311" s="32"/>
      <c r="D311" s="29"/>
      <c r="E311" s="29"/>
      <c r="F311" s="29"/>
      <c r="G311" s="31"/>
      <c r="H311" s="173">
        <v>8170</v>
      </c>
      <c r="I311" s="3"/>
    </row>
    <row r="312" spans="1:9" ht="19.5" customHeight="1">
      <c r="A312" s="67"/>
      <c r="B312" s="4" t="s">
        <v>359</v>
      </c>
      <c r="C312" s="154"/>
      <c r="D312" s="154"/>
      <c r="E312" s="28"/>
      <c r="F312" s="28"/>
      <c r="G312" s="108"/>
      <c r="H312" s="181">
        <f>H298+H308+H309+H310+H311</f>
        <v>1486937.0100000002</v>
      </c>
      <c r="I312" s="66"/>
    </row>
    <row r="313" spans="1:9" ht="15">
      <c r="A313" s="200" t="s">
        <v>142</v>
      </c>
      <c r="B313" s="201"/>
      <c r="C313" s="201"/>
      <c r="D313" s="201"/>
      <c r="E313" s="201"/>
      <c r="F313" s="201"/>
      <c r="G313" s="201"/>
      <c r="H313" s="201"/>
      <c r="I313" s="3"/>
    </row>
    <row r="314" spans="1:9" ht="15">
      <c r="A314" s="198" t="s">
        <v>12</v>
      </c>
      <c r="B314" s="199"/>
      <c r="C314" s="199"/>
      <c r="D314" s="199"/>
      <c r="E314" s="199"/>
      <c r="F314" s="199"/>
      <c r="G314" s="199"/>
      <c r="H314" s="199"/>
      <c r="I314" s="3"/>
    </row>
    <row r="315" spans="1:9" ht="17.25" customHeight="1">
      <c r="A315" s="47">
        <v>1</v>
      </c>
      <c r="B315" s="65" t="s">
        <v>152</v>
      </c>
      <c r="C315" s="36"/>
      <c r="D315" s="36"/>
      <c r="E315" s="36"/>
      <c r="F315" s="36"/>
      <c r="G315" s="31"/>
      <c r="H315" s="30">
        <v>323770</v>
      </c>
      <c r="I315" s="3"/>
    </row>
    <row r="316" spans="1:9" ht="12.75">
      <c r="A316" s="47">
        <v>2</v>
      </c>
      <c r="B316" s="46" t="s">
        <v>241</v>
      </c>
      <c r="D316" s="36"/>
      <c r="E316" s="36"/>
      <c r="F316" s="36"/>
      <c r="G316" s="63"/>
      <c r="H316" s="43"/>
      <c r="I316" s="3"/>
    </row>
    <row r="317" spans="1:9" ht="12.75">
      <c r="A317" s="47">
        <v>1</v>
      </c>
      <c r="B317" s="3" t="s">
        <v>244</v>
      </c>
      <c r="C317" s="36" t="s">
        <v>172</v>
      </c>
      <c r="D317" s="36">
        <v>300</v>
      </c>
      <c r="E317" s="36">
        <v>1</v>
      </c>
      <c r="F317" s="36">
        <v>0.3</v>
      </c>
      <c r="G317" s="63">
        <f aca="true" t="shared" si="13" ref="G317:G339">D317*E317*F317</f>
        <v>90</v>
      </c>
      <c r="H317" s="84">
        <f>ROUND(137172/5605.238*G317,2)</f>
        <v>2202.49</v>
      </c>
      <c r="I317" s="3"/>
    </row>
    <row r="318" spans="1:9" ht="12.75">
      <c r="A318" s="47">
        <v>2</v>
      </c>
      <c r="B318" s="3" t="s">
        <v>159</v>
      </c>
      <c r="C318" s="36"/>
      <c r="D318" s="36">
        <v>956</v>
      </c>
      <c r="E318" s="36">
        <v>1</v>
      </c>
      <c r="F318" s="36">
        <v>0.3</v>
      </c>
      <c r="G318" s="63">
        <f t="shared" si="13"/>
        <v>286.8</v>
      </c>
      <c r="H318" s="84">
        <f aca="true" t="shared" si="14" ref="H318:H340">ROUND(137172/5605.238*G318,2)</f>
        <v>7018.6</v>
      </c>
      <c r="I318" s="3"/>
    </row>
    <row r="319" spans="1:9" ht="12.75">
      <c r="A319" s="47">
        <v>3</v>
      </c>
      <c r="B319" s="3" t="s">
        <v>160</v>
      </c>
      <c r="C319" s="36"/>
      <c r="D319" s="36">
        <v>956</v>
      </c>
      <c r="E319" s="36">
        <v>1</v>
      </c>
      <c r="F319" s="36">
        <v>0.2</v>
      </c>
      <c r="G319" s="63">
        <f t="shared" si="13"/>
        <v>191.20000000000002</v>
      </c>
      <c r="H319" s="84">
        <f t="shared" si="14"/>
        <v>4679.07</v>
      </c>
      <c r="I319" s="3"/>
    </row>
    <row r="320" spans="1:9" ht="12.75">
      <c r="A320" s="47">
        <v>4</v>
      </c>
      <c r="B320" s="3" t="s">
        <v>161</v>
      </c>
      <c r="C320" s="36"/>
      <c r="D320" s="36"/>
      <c r="E320" s="36"/>
      <c r="F320" s="36"/>
      <c r="G320" s="63">
        <f t="shared" si="13"/>
        <v>0</v>
      </c>
      <c r="H320" s="84">
        <f t="shared" si="14"/>
        <v>0</v>
      </c>
      <c r="I320" s="3"/>
    </row>
    <row r="321" spans="1:9" ht="12.75">
      <c r="A321" s="47">
        <v>5</v>
      </c>
      <c r="B321" s="2" t="s">
        <v>162</v>
      </c>
      <c r="C321" s="36"/>
      <c r="D321" s="36"/>
      <c r="E321" s="36"/>
      <c r="F321" s="36"/>
      <c r="G321" s="63">
        <f t="shared" si="13"/>
        <v>0</v>
      </c>
      <c r="H321" s="84">
        <f t="shared" si="14"/>
        <v>0</v>
      </c>
      <c r="I321" s="3"/>
    </row>
    <row r="322" spans="1:9" ht="12.75">
      <c r="A322" s="47">
        <v>6</v>
      </c>
      <c r="B322" s="3" t="s">
        <v>163</v>
      </c>
      <c r="C322" s="36" t="s">
        <v>173</v>
      </c>
      <c r="D322" s="36">
        <v>229</v>
      </c>
      <c r="E322" s="36">
        <v>8</v>
      </c>
      <c r="F322" s="36">
        <v>0.1</v>
      </c>
      <c r="G322" s="63">
        <f t="shared" si="13"/>
        <v>183.20000000000002</v>
      </c>
      <c r="H322" s="84">
        <f t="shared" si="14"/>
        <v>4483.29</v>
      </c>
      <c r="I322" s="3"/>
    </row>
    <row r="323" spans="1:9" ht="12.75">
      <c r="A323" s="47">
        <v>7</v>
      </c>
      <c r="B323" s="3" t="s">
        <v>232</v>
      </c>
      <c r="C323" s="36"/>
      <c r="D323" s="36">
        <v>229</v>
      </c>
      <c r="E323" s="36">
        <v>4</v>
      </c>
      <c r="F323" s="36">
        <v>0.2</v>
      </c>
      <c r="G323" s="63">
        <f t="shared" si="13"/>
        <v>183.20000000000002</v>
      </c>
      <c r="H323" s="84">
        <f t="shared" si="14"/>
        <v>4483.29</v>
      </c>
      <c r="I323" s="3"/>
    </row>
    <row r="324" spans="1:9" ht="12.75">
      <c r="A324" s="47">
        <v>8</v>
      </c>
      <c r="B324" s="3" t="s">
        <v>164</v>
      </c>
      <c r="C324" s="36"/>
      <c r="D324" s="36">
        <v>229</v>
      </c>
      <c r="E324" s="36">
        <v>1</v>
      </c>
      <c r="F324" s="36">
        <v>0.1</v>
      </c>
      <c r="G324" s="63">
        <f t="shared" si="13"/>
        <v>22.900000000000002</v>
      </c>
      <c r="H324" s="84">
        <f t="shared" si="14"/>
        <v>560.41</v>
      </c>
      <c r="I324" s="3"/>
    </row>
    <row r="325" spans="1:9" ht="12.75">
      <c r="A325" s="47">
        <v>9</v>
      </c>
      <c r="B325" s="2" t="s">
        <v>165</v>
      </c>
      <c r="C325" s="36"/>
      <c r="D325" s="36"/>
      <c r="E325" s="36"/>
      <c r="F325" s="36"/>
      <c r="G325" s="63">
        <f t="shared" si="13"/>
        <v>0</v>
      </c>
      <c r="H325" s="84">
        <f t="shared" si="14"/>
        <v>0</v>
      </c>
      <c r="I325" s="3"/>
    </row>
    <row r="326" spans="1:9" ht="12.75">
      <c r="A326" s="47">
        <v>10</v>
      </c>
      <c r="B326" s="3" t="s">
        <v>166</v>
      </c>
      <c r="C326" s="36" t="s">
        <v>173</v>
      </c>
      <c r="D326" s="36">
        <v>739</v>
      </c>
      <c r="E326" s="36">
        <v>8</v>
      </c>
      <c r="F326" s="36">
        <v>0.15</v>
      </c>
      <c r="G326" s="63">
        <f t="shared" si="13"/>
        <v>886.8</v>
      </c>
      <c r="H326" s="84">
        <f t="shared" si="14"/>
        <v>21701.87</v>
      </c>
      <c r="I326" s="3"/>
    </row>
    <row r="327" spans="1:9" ht="12.75">
      <c r="A327" s="47">
        <v>11</v>
      </c>
      <c r="B327" s="3" t="s">
        <v>232</v>
      </c>
      <c r="C327" s="36"/>
      <c r="D327" s="36">
        <v>739</v>
      </c>
      <c r="E327" s="36">
        <v>4</v>
      </c>
      <c r="F327" s="36">
        <v>0.2</v>
      </c>
      <c r="G327" s="63">
        <f t="shared" si="13"/>
        <v>591.2</v>
      </c>
      <c r="H327" s="84">
        <f t="shared" si="14"/>
        <v>14467.91</v>
      </c>
      <c r="I327" s="3"/>
    </row>
    <row r="328" spans="1:9" ht="12.75">
      <c r="A328" s="47">
        <v>12</v>
      </c>
      <c r="B328" s="3" t="s">
        <v>164</v>
      </c>
      <c r="C328" s="36"/>
      <c r="D328" s="36">
        <v>739</v>
      </c>
      <c r="E328" s="36">
        <v>1</v>
      </c>
      <c r="F328" s="36">
        <v>0.1</v>
      </c>
      <c r="G328" s="63">
        <f t="shared" si="13"/>
        <v>73.9</v>
      </c>
      <c r="H328" s="84">
        <f t="shared" si="14"/>
        <v>1808.49</v>
      </c>
      <c r="I328" s="3"/>
    </row>
    <row r="329" spans="1:9" ht="12.75">
      <c r="A329" s="47">
        <v>13</v>
      </c>
      <c r="B329" s="2" t="s">
        <v>167</v>
      </c>
      <c r="C329" s="36"/>
      <c r="D329" s="36"/>
      <c r="E329" s="36"/>
      <c r="F329" s="36"/>
      <c r="G329" s="63">
        <f t="shared" si="13"/>
        <v>0</v>
      </c>
      <c r="H329" s="84">
        <f t="shared" si="14"/>
        <v>0</v>
      </c>
      <c r="I329" s="3"/>
    </row>
    <row r="330" spans="1:9" ht="12.75">
      <c r="A330" s="47">
        <v>14</v>
      </c>
      <c r="B330" s="3" t="s">
        <v>168</v>
      </c>
      <c r="C330" s="36" t="s">
        <v>174</v>
      </c>
      <c r="D330" s="36">
        <v>35.4</v>
      </c>
      <c r="E330" s="36">
        <v>1</v>
      </c>
      <c r="F330" s="36">
        <v>2.75</v>
      </c>
      <c r="G330" s="63">
        <f t="shared" si="13"/>
        <v>97.35</v>
      </c>
      <c r="H330" s="84">
        <f t="shared" si="14"/>
        <v>2382.36</v>
      </c>
      <c r="I330" s="3"/>
    </row>
    <row r="331" spans="1:9" ht="12.75">
      <c r="A331" s="47">
        <v>15</v>
      </c>
      <c r="B331" s="3" t="s">
        <v>268</v>
      </c>
      <c r="C331" s="36"/>
      <c r="D331" s="36"/>
      <c r="E331" s="36"/>
      <c r="F331" s="36"/>
      <c r="G331" s="63">
        <f t="shared" si="13"/>
        <v>0</v>
      </c>
      <c r="H331" s="84">
        <f t="shared" si="14"/>
        <v>0</v>
      </c>
      <c r="I331" s="3"/>
    </row>
    <row r="332" spans="1:9" ht="12.75">
      <c r="A332" s="47">
        <v>16</v>
      </c>
      <c r="B332" s="2" t="s">
        <v>169</v>
      </c>
      <c r="C332" s="36"/>
      <c r="D332" s="36"/>
      <c r="E332" s="36"/>
      <c r="F332" s="36"/>
      <c r="G332" s="63">
        <f t="shared" si="13"/>
        <v>0</v>
      </c>
      <c r="H332" s="84">
        <f t="shared" si="14"/>
        <v>0</v>
      </c>
      <c r="I332" s="3"/>
    </row>
    <row r="333" spans="1:9" ht="12.75">
      <c r="A333" s="47">
        <v>17</v>
      </c>
      <c r="B333" s="3" t="s">
        <v>168</v>
      </c>
      <c r="C333" s="36" t="s">
        <v>175</v>
      </c>
      <c r="D333" s="36">
        <v>31</v>
      </c>
      <c r="E333" s="36">
        <v>12</v>
      </c>
      <c r="F333" s="36">
        <v>0.49</v>
      </c>
      <c r="G333" s="63">
        <f t="shared" si="13"/>
        <v>182.28</v>
      </c>
      <c r="H333" s="84">
        <f t="shared" si="14"/>
        <v>4460.78</v>
      </c>
      <c r="I333" s="3"/>
    </row>
    <row r="334" spans="1:9" ht="12.75">
      <c r="A334" s="47">
        <v>18</v>
      </c>
      <c r="B334" s="3" t="s">
        <v>170</v>
      </c>
      <c r="C334" s="36"/>
      <c r="D334" s="36"/>
      <c r="E334" s="36"/>
      <c r="F334" s="36"/>
      <c r="G334" s="63">
        <f t="shared" si="13"/>
        <v>0</v>
      </c>
      <c r="H334" s="84">
        <f t="shared" si="14"/>
        <v>0</v>
      </c>
      <c r="I334" s="3"/>
    </row>
    <row r="335" spans="1:9" ht="12.75">
      <c r="A335" s="47">
        <v>19</v>
      </c>
      <c r="B335" s="3" t="s">
        <v>233</v>
      </c>
      <c r="C335" s="36"/>
      <c r="D335" s="36"/>
      <c r="E335" s="36"/>
      <c r="F335" s="36"/>
      <c r="G335" s="63">
        <f t="shared" si="13"/>
        <v>0</v>
      </c>
      <c r="H335" s="84">
        <f t="shared" si="14"/>
        <v>0</v>
      </c>
      <c r="I335" s="3"/>
    </row>
    <row r="336" spans="1:9" ht="12.75">
      <c r="A336" s="47">
        <v>20</v>
      </c>
      <c r="B336" s="2" t="s">
        <v>171</v>
      </c>
      <c r="C336" s="36" t="s">
        <v>176</v>
      </c>
      <c r="D336" s="36">
        <v>31</v>
      </c>
      <c r="E336" s="36">
        <v>12</v>
      </c>
      <c r="F336" s="36">
        <v>0.42</v>
      </c>
      <c r="G336" s="63">
        <f t="shared" si="13"/>
        <v>156.23999999999998</v>
      </c>
      <c r="H336" s="84">
        <f t="shared" si="14"/>
        <v>3823.52</v>
      </c>
      <c r="I336" s="3"/>
    </row>
    <row r="337" spans="1:9" ht="12.75">
      <c r="A337" s="47">
        <v>21</v>
      </c>
      <c r="B337" s="3" t="s">
        <v>234</v>
      </c>
      <c r="C337" s="36"/>
      <c r="D337" s="36"/>
      <c r="E337" s="36"/>
      <c r="F337" s="36"/>
      <c r="G337" s="63">
        <f t="shared" si="13"/>
        <v>0</v>
      </c>
      <c r="H337" s="84">
        <f t="shared" si="14"/>
        <v>0</v>
      </c>
      <c r="I337" s="3"/>
    </row>
    <row r="338" spans="1:9" ht="12.75">
      <c r="A338" s="47">
        <v>22</v>
      </c>
      <c r="B338" s="3" t="s">
        <v>266</v>
      </c>
      <c r="C338" s="36" t="s">
        <v>177</v>
      </c>
      <c r="D338" s="36">
        <v>35.4</v>
      </c>
      <c r="E338" s="36">
        <v>96</v>
      </c>
      <c r="F338" s="36">
        <v>0.27</v>
      </c>
      <c r="G338" s="63">
        <f t="shared" si="13"/>
        <v>917.568</v>
      </c>
      <c r="H338" s="84">
        <f t="shared" si="14"/>
        <v>22454.82</v>
      </c>
      <c r="I338" s="3"/>
    </row>
    <row r="339" spans="1:9" ht="12.75">
      <c r="A339" s="47">
        <v>23</v>
      </c>
      <c r="B339" s="3" t="s">
        <v>355</v>
      </c>
      <c r="C339" s="36" t="s">
        <v>356</v>
      </c>
      <c r="D339" s="36">
        <v>10</v>
      </c>
      <c r="E339" s="36">
        <v>4</v>
      </c>
      <c r="F339" s="36">
        <v>0.34</v>
      </c>
      <c r="G339" s="63">
        <f t="shared" si="13"/>
        <v>13.600000000000001</v>
      </c>
      <c r="H339" s="84">
        <f t="shared" si="14"/>
        <v>332.82</v>
      </c>
      <c r="I339" s="3"/>
    </row>
    <row r="340" spans="1:10" ht="13.5" customHeight="1">
      <c r="A340" s="47">
        <v>24</v>
      </c>
      <c r="B340" s="3" t="s">
        <v>100</v>
      </c>
      <c r="C340" s="36" t="s">
        <v>47</v>
      </c>
      <c r="D340" s="36">
        <v>128</v>
      </c>
      <c r="E340" s="36">
        <v>1</v>
      </c>
      <c r="F340" s="36">
        <v>1</v>
      </c>
      <c r="G340" s="63">
        <f>D340*E340</f>
        <v>128</v>
      </c>
      <c r="H340" s="84">
        <f t="shared" si="14"/>
        <v>3132.43</v>
      </c>
      <c r="I340" s="3"/>
      <c r="J340" s="15"/>
    </row>
    <row r="341" spans="1:10" ht="15">
      <c r="A341" s="47"/>
      <c r="B341" s="2" t="s">
        <v>265</v>
      </c>
      <c r="C341" s="36"/>
      <c r="D341" s="36"/>
      <c r="E341" s="36"/>
      <c r="F341" s="36"/>
      <c r="G341" s="152">
        <f>SUM(G317:G340)</f>
        <v>4004.238</v>
      </c>
      <c r="H341" s="30">
        <f>SUM(H317:H340)</f>
        <v>97992.15000000002</v>
      </c>
      <c r="I341" s="3"/>
      <c r="J341" s="15"/>
    </row>
    <row r="342" spans="1:10" ht="12.75">
      <c r="A342" s="93">
        <v>3</v>
      </c>
      <c r="B342" s="5" t="s">
        <v>317</v>
      </c>
      <c r="C342" s="36"/>
      <c r="D342" s="36"/>
      <c r="E342" s="36"/>
      <c r="F342" s="36"/>
      <c r="G342" s="63"/>
      <c r="H342" s="38"/>
      <c r="I342" s="3"/>
      <c r="J342" s="13"/>
    </row>
    <row r="343" spans="1:10" ht="12.75">
      <c r="A343" s="47">
        <v>1</v>
      </c>
      <c r="B343" s="61" t="s">
        <v>204</v>
      </c>
      <c r="C343" s="36" t="s">
        <v>211</v>
      </c>
      <c r="D343" s="36">
        <f>1601-128</f>
        <v>1473</v>
      </c>
      <c r="E343" s="36">
        <v>1</v>
      </c>
      <c r="F343" s="36">
        <v>1</v>
      </c>
      <c r="G343" s="63">
        <f>1601-128</f>
        <v>1473</v>
      </c>
      <c r="H343" s="84">
        <f>ROUND(137172/5605.238*G343,2)</f>
        <v>36047.42</v>
      </c>
      <c r="I343" s="3"/>
      <c r="J343" s="12"/>
    </row>
    <row r="344" spans="1:10" ht="12.75">
      <c r="A344" s="47">
        <v>2</v>
      </c>
      <c r="B344" s="3" t="s">
        <v>207</v>
      </c>
      <c r="C344" s="36" t="s">
        <v>211</v>
      </c>
      <c r="D344" s="63">
        <f>4*8*4</f>
        <v>128</v>
      </c>
      <c r="E344" s="36">
        <v>1</v>
      </c>
      <c r="F344" s="36">
        <v>1</v>
      </c>
      <c r="G344" s="63">
        <v>128</v>
      </c>
      <c r="H344" s="84">
        <f>ROUND(137172/5605.238*G344,2)</f>
        <v>3132.43</v>
      </c>
      <c r="I344" s="3"/>
      <c r="J344" s="23"/>
    </row>
    <row r="345" spans="1:10" ht="15.75" customHeight="1">
      <c r="A345" s="47"/>
      <c r="B345" s="5" t="s">
        <v>196</v>
      </c>
      <c r="C345" s="55"/>
      <c r="D345" s="174"/>
      <c r="E345" s="55"/>
      <c r="F345" s="55"/>
      <c r="G345" s="54">
        <f>SUM(G343:G344)</f>
        <v>1601</v>
      </c>
      <c r="H345" s="177">
        <f>SUM(H343:H344)</f>
        <v>39179.85</v>
      </c>
      <c r="I345" s="3"/>
      <c r="J345" s="13"/>
    </row>
    <row r="346" spans="1:10" ht="15">
      <c r="A346" s="47"/>
      <c r="B346" s="4" t="s">
        <v>230</v>
      </c>
      <c r="C346" s="36"/>
      <c r="D346" s="63"/>
      <c r="E346" s="36"/>
      <c r="F346" s="36"/>
      <c r="G346" s="152">
        <f>G341+G345</f>
        <v>5605.237999999999</v>
      </c>
      <c r="H346" s="30">
        <f>H341+H345</f>
        <v>137172.00000000003</v>
      </c>
      <c r="I346" s="3"/>
      <c r="J346" s="13"/>
    </row>
    <row r="347" spans="1:10" ht="17.25" customHeight="1">
      <c r="A347" s="93">
        <v>4</v>
      </c>
      <c r="B347" s="5" t="s">
        <v>267</v>
      </c>
      <c r="C347" s="36" t="s">
        <v>47</v>
      </c>
      <c r="D347" s="36">
        <v>4202</v>
      </c>
      <c r="E347" s="36">
        <v>1</v>
      </c>
      <c r="F347" s="36">
        <v>1</v>
      </c>
      <c r="G347" s="63">
        <f>D347*E347*F347</f>
        <v>4202</v>
      </c>
      <c r="H347" s="183">
        <v>228887</v>
      </c>
      <c r="I347" s="48" t="s">
        <v>402</v>
      </c>
      <c r="J347" s="15"/>
    </row>
    <row r="348" spans="1:9" ht="15.75" customHeight="1">
      <c r="A348" s="93">
        <v>5</v>
      </c>
      <c r="B348" s="151" t="s">
        <v>442</v>
      </c>
      <c r="C348" s="36"/>
      <c r="D348" s="29"/>
      <c r="E348" s="36"/>
      <c r="F348" s="36"/>
      <c r="G348" s="3"/>
      <c r="H348" s="184">
        <f>15000+15000</f>
        <v>30000</v>
      </c>
      <c r="I348" s="3"/>
    </row>
    <row r="349" spans="1:10" ht="18.75" customHeight="1">
      <c r="A349" s="47"/>
      <c r="B349" s="4" t="s">
        <v>362</v>
      </c>
      <c r="C349" s="55"/>
      <c r="D349" s="55"/>
      <c r="E349" s="48"/>
      <c r="F349" s="48"/>
      <c r="G349" s="54"/>
      <c r="H349" s="180">
        <f>H315+H346+H347+H348</f>
        <v>719829</v>
      </c>
      <c r="I349" s="3"/>
      <c r="J349" s="45"/>
    </row>
    <row r="350" spans="1:9" ht="15">
      <c r="A350" s="194" t="s">
        <v>74</v>
      </c>
      <c r="B350" s="195"/>
      <c r="C350" s="195"/>
      <c r="D350" s="195"/>
      <c r="E350" s="195"/>
      <c r="F350" s="195"/>
      <c r="G350" s="195"/>
      <c r="H350" s="195"/>
      <c r="I350" s="3"/>
    </row>
    <row r="351" spans="1:9" ht="15">
      <c r="A351" s="198" t="s">
        <v>14</v>
      </c>
      <c r="B351" s="199"/>
      <c r="C351" s="199"/>
      <c r="D351" s="199"/>
      <c r="E351" s="199"/>
      <c r="F351" s="199"/>
      <c r="G351" s="199"/>
      <c r="H351" s="199"/>
      <c r="I351" s="3"/>
    </row>
    <row r="352" spans="1:9" ht="12.75">
      <c r="A352" s="60">
        <v>1</v>
      </c>
      <c r="B352" s="60" t="s">
        <v>245</v>
      </c>
      <c r="C352" s="29"/>
      <c r="D352" s="29"/>
      <c r="E352" s="29"/>
      <c r="F352" s="29"/>
      <c r="G352" s="29"/>
      <c r="H352" s="29"/>
      <c r="I352" s="3"/>
    </row>
    <row r="353" spans="1:9" ht="12.75">
      <c r="A353" s="36">
        <v>1</v>
      </c>
      <c r="B353" s="59" t="s">
        <v>102</v>
      </c>
      <c r="C353" s="36" t="s">
        <v>52</v>
      </c>
      <c r="D353" s="36">
        <v>29</v>
      </c>
      <c r="E353" s="36"/>
      <c r="F353" s="36"/>
      <c r="G353" s="36"/>
      <c r="H353" s="43"/>
      <c r="I353" s="3"/>
    </row>
    <row r="354" spans="1:9" ht="12.75">
      <c r="A354" s="36">
        <v>2</v>
      </c>
      <c r="B354" s="59" t="s">
        <v>103</v>
      </c>
      <c r="C354" s="36" t="s">
        <v>52</v>
      </c>
      <c r="D354" s="43">
        <v>29</v>
      </c>
      <c r="E354" s="36"/>
      <c r="F354" s="36"/>
      <c r="G354" s="36"/>
      <c r="H354" s="43"/>
      <c r="I354" s="3"/>
    </row>
    <row r="355" spans="1:9" ht="12.75">
      <c r="A355" s="36">
        <v>3</v>
      </c>
      <c r="B355" s="59" t="s">
        <v>104</v>
      </c>
      <c r="C355" s="36" t="s">
        <v>58</v>
      </c>
      <c r="D355" s="43">
        <v>6</v>
      </c>
      <c r="E355" s="36"/>
      <c r="F355" s="36"/>
      <c r="G355" s="36"/>
      <c r="H355" s="43"/>
      <c r="I355" s="3"/>
    </row>
    <row r="356" spans="1:9" ht="12.75">
      <c r="A356" s="36">
        <v>4</v>
      </c>
      <c r="B356" s="59" t="s">
        <v>105</v>
      </c>
      <c r="C356" s="36" t="s">
        <v>52</v>
      </c>
      <c r="D356" s="43">
        <v>313.68</v>
      </c>
      <c r="E356" s="36"/>
      <c r="F356" s="36"/>
      <c r="G356" s="36"/>
      <c r="H356" s="43"/>
      <c r="I356" s="3"/>
    </row>
    <row r="357" spans="1:9" ht="12.75">
      <c r="A357" s="36">
        <v>5</v>
      </c>
      <c r="B357" s="59" t="s">
        <v>106</v>
      </c>
      <c r="C357" s="36" t="s">
        <v>52</v>
      </c>
      <c r="D357" s="43">
        <v>279.56</v>
      </c>
      <c r="E357" s="36"/>
      <c r="F357" s="36"/>
      <c r="G357" s="36"/>
      <c r="H357" s="43"/>
      <c r="I357" s="3"/>
    </row>
    <row r="358" spans="1:9" ht="12.75">
      <c r="A358" s="36">
        <v>6</v>
      </c>
      <c r="B358" s="59" t="s">
        <v>107</v>
      </c>
      <c r="C358" s="36" t="s">
        <v>52</v>
      </c>
      <c r="D358" s="43">
        <v>79</v>
      </c>
      <c r="E358" s="36"/>
      <c r="F358" s="36"/>
      <c r="G358" s="36"/>
      <c r="H358" s="43"/>
      <c r="I358" s="3"/>
    </row>
    <row r="359" spans="1:9" ht="12.75">
      <c r="A359" s="36">
        <v>7</v>
      </c>
      <c r="B359" s="59" t="s">
        <v>108</v>
      </c>
      <c r="C359" s="36" t="s">
        <v>109</v>
      </c>
      <c r="D359" s="43">
        <v>200</v>
      </c>
      <c r="E359" s="36"/>
      <c r="F359" s="36"/>
      <c r="G359" s="36"/>
      <c r="H359" s="43"/>
      <c r="I359" s="3"/>
    </row>
    <row r="360" spans="1:9" ht="12.75">
      <c r="A360" s="36">
        <v>8</v>
      </c>
      <c r="B360" s="59" t="s">
        <v>110</v>
      </c>
      <c r="C360" s="36" t="s">
        <v>52</v>
      </c>
      <c r="D360" s="43">
        <v>21.36</v>
      </c>
      <c r="E360" s="36"/>
      <c r="F360" s="36"/>
      <c r="G360" s="36"/>
      <c r="H360" s="43"/>
      <c r="I360" s="3"/>
    </row>
    <row r="361" spans="1:9" ht="12.75">
      <c r="A361" s="36">
        <v>9</v>
      </c>
      <c r="B361" s="59" t="s">
        <v>111</v>
      </c>
      <c r="C361" s="36"/>
      <c r="D361" s="43"/>
      <c r="E361" s="36"/>
      <c r="F361" s="36"/>
      <c r="G361" s="36"/>
      <c r="H361" s="43"/>
      <c r="I361" s="3"/>
    </row>
    <row r="362" spans="1:10" ht="12.75">
      <c r="A362" s="36">
        <v>10</v>
      </c>
      <c r="B362" s="59" t="s">
        <v>257</v>
      </c>
      <c r="C362" s="36"/>
      <c r="D362" s="43"/>
      <c r="E362" s="36"/>
      <c r="F362" s="36"/>
      <c r="G362" s="36"/>
      <c r="H362" s="43"/>
      <c r="I362" s="3"/>
      <c r="J362" s="45"/>
    </row>
    <row r="363" spans="1:9" ht="12.75">
      <c r="A363" s="36">
        <v>11</v>
      </c>
      <c r="B363" s="59" t="s">
        <v>112</v>
      </c>
      <c r="C363" s="36"/>
      <c r="D363" s="43"/>
      <c r="E363" s="36"/>
      <c r="F363" s="36"/>
      <c r="G363" s="36"/>
      <c r="H363" s="43"/>
      <c r="I363" s="3"/>
    </row>
    <row r="364" spans="1:9" ht="15">
      <c r="A364" s="36"/>
      <c r="B364" s="51" t="s">
        <v>196</v>
      </c>
      <c r="C364" s="36"/>
      <c r="D364" s="43"/>
      <c r="E364" s="36"/>
      <c r="F364" s="36"/>
      <c r="G364" s="36"/>
      <c r="H364" s="30">
        <f>106106-22741</f>
        <v>83365</v>
      </c>
      <c r="I364" s="3"/>
    </row>
    <row r="365" spans="1:9" ht="15">
      <c r="A365" s="48">
        <v>2</v>
      </c>
      <c r="B365" s="5" t="s">
        <v>317</v>
      </c>
      <c r="C365" s="36"/>
      <c r="D365" s="43"/>
      <c r="E365" s="36"/>
      <c r="F365" s="36"/>
      <c r="G365" s="36"/>
      <c r="H365" s="181"/>
      <c r="I365" s="58"/>
    </row>
    <row r="366" spans="1:9" ht="14.25">
      <c r="A366" s="55">
        <v>1</v>
      </c>
      <c r="B366" s="59" t="s">
        <v>327</v>
      </c>
      <c r="C366" s="36" t="s">
        <v>211</v>
      </c>
      <c r="D366" s="43">
        <v>488</v>
      </c>
      <c r="E366" s="36">
        <v>1</v>
      </c>
      <c r="F366" s="36">
        <v>1</v>
      </c>
      <c r="G366" s="43">
        <v>488</v>
      </c>
      <c r="H366" s="185">
        <f>22741/664*G366</f>
        <v>16713.265060240963</v>
      </c>
      <c r="I366" s="58"/>
    </row>
    <row r="367" spans="1:9" ht="14.25">
      <c r="A367" s="55">
        <v>2</v>
      </c>
      <c r="B367" s="59" t="s">
        <v>328</v>
      </c>
      <c r="C367" s="36" t="s">
        <v>211</v>
      </c>
      <c r="D367" s="43">
        <v>152</v>
      </c>
      <c r="E367" s="36">
        <v>1</v>
      </c>
      <c r="F367" s="36">
        <v>1</v>
      </c>
      <c r="G367" s="43">
        <v>152</v>
      </c>
      <c r="H367" s="185">
        <f>22741/664*G367</f>
        <v>5205.77108433735</v>
      </c>
      <c r="I367" s="58"/>
    </row>
    <row r="368" spans="1:9" ht="14.25">
      <c r="A368" s="55">
        <v>3</v>
      </c>
      <c r="B368" s="59" t="s">
        <v>329</v>
      </c>
      <c r="C368" s="36" t="s">
        <v>211</v>
      </c>
      <c r="D368" s="43">
        <v>24</v>
      </c>
      <c r="E368" s="36">
        <v>1</v>
      </c>
      <c r="F368" s="36">
        <v>1</v>
      </c>
      <c r="G368" s="43">
        <v>24</v>
      </c>
      <c r="H368" s="185">
        <f>22741/664*G368</f>
        <v>821.9638554216867</v>
      </c>
      <c r="I368" s="58"/>
    </row>
    <row r="369" spans="1:9" ht="15">
      <c r="A369" s="55"/>
      <c r="B369" s="51" t="s">
        <v>196</v>
      </c>
      <c r="C369" s="36"/>
      <c r="D369" s="43"/>
      <c r="E369" s="36"/>
      <c r="F369" s="36"/>
      <c r="G369" s="29">
        <f>SUM(G366:G368)</f>
        <v>664</v>
      </c>
      <c r="H369" s="181">
        <f>SUM(H366:H368)</f>
        <v>22741</v>
      </c>
      <c r="I369" s="58"/>
    </row>
    <row r="370" spans="1:10" ht="16.5" customHeight="1">
      <c r="A370" s="55"/>
      <c r="B370" s="155" t="s">
        <v>231</v>
      </c>
      <c r="C370" s="62"/>
      <c r="D370" s="150"/>
      <c r="E370" s="62"/>
      <c r="F370" s="62"/>
      <c r="G370" s="152"/>
      <c r="H370" s="181">
        <f>H364+H369</f>
        <v>106106</v>
      </c>
      <c r="I370" s="58"/>
      <c r="J370" s="11"/>
    </row>
    <row r="371" spans="1:9" ht="18.75" customHeight="1">
      <c r="A371" s="194" t="s">
        <v>75</v>
      </c>
      <c r="B371" s="195"/>
      <c r="C371" s="195"/>
      <c r="D371" s="195"/>
      <c r="E371" s="195"/>
      <c r="F371" s="195"/>
      <c r="G371" s="195"/>
      <c r="H371" s="195"/>
      <c r="I371" s="3"/>
    </row>
    <row r="372" spans="1:9" ht="15.75" customHeight="1">
      <c r="A372" s="194" t="s">
        <v>13</v>
      </c>
      <c r="B372" s="195"/>
      <c r="C372" s="195"/>
      <c r="D372" s="195"/>
      <c r="E372" s="195"/>
      <c r="F372" s="195"/>
      <c r="G372" s="195"/>
      <c r="H372" s="195"/>
      <c r="I372" s="3"/>
    </row>
    <row r="373" spans="1:9" ht="15.75" customHeight="1">
      <c r="A373" s="27">
        <v>1</v>
      </c>
      <c r="B373" s="59" t="s">
        <v>427</v>
      </c>
      <c r="C373" s="36" t="s">
        <v>47</v>
      </c>
      <c r="D373" s="36">
        <v>546</v>
      </c>
      <c r="E373" s="36">
        <v>1</v>
      </c>
      <c r="F373" s="36">
        <v>1</v>
      </c>
      <c r="G373" s="36">
        <f>D373*E373*F373</f>
        <v>546</v>
      </c>
      <c r="H373" s="186">
        <v>18477</v>
      </c>
      <c r="I373" s="56" t="s">
        <v>407</v>
      </c>
    </row>
    <row r="374" spans="1:9" ht="15.75" customHeight="1">
      <c r="A374" s="27">
        <v>2</v>
      </c>
      <c r="B374" s="59" t="s">
        <v>428</v>
      </c>
      <c r="C374" s="36" t="s">
        <v>47</v>
      </c>
      <c r="D374" s="36">
        <v>133</v>
      </c>
      <c r="E374" s="36">
        <v>1</v>
      </c>
      <c r="F374" s="36">
        <v>1</v>
      </c>
      <c r="G374" s="36">
        <f>D374*E374*F374</f>
        <v>133</v>
      </c>
      <c r="H374" s="186">
        <v>9612</v>
      </c>
      <c r="I374" s="56" t="s">
        <v>408</v>
      </c>
    </row>
    <row r="375" spans="1:9" ht="15.75" customHeight="1">
      <c r="A375" s="27"/>
      <c r="B375" s="27" t="s">
        <v>196</v>
      </c>
      <c r="C375" s="27"/>
      <c r="D375" s="27"/>
      <c r="E375" s="27"/>
      <c r="F375" s="27"/>
      <c r="G375" s="27"/>
      <c r="H375" s="187">
        <f>H373+H374</f>
        <v>28089</v>
      </c>
      <c r="I375" s="3"/>
    </row>
    <row r="376" spans="1:9" ht="12.75">
      <c r="A376" s="196" t="s">
        <v>76</v>
      </c>
      <c r="B376" s="197"/>
      <c r="C376" s="197"/>
      <c r="D376" s="197"/>
      <c r="E376" s="197"/>
      <c r="F376" s="197"/>
      <c r="G376" s="197"/>
      <c r="H376" s="197"/>
      <c r="I376" s="3"/>
    </row>
    <row r="377" spans="1:9" ht="12.75">
      <c r="A377" s="196" t="s">
        <v>15</v>
      </c>
      <c r="B377" s="197"/>
      <c r="C377" s="197"/>
      <c r="D377" s="197"/>
      <c r="E377" s="197"/>
      <c r="F377" s="197"/>
      <c r="G377" s="197"/>
      <c r="H377" s="197"/>
      <c r="I377" s="3"/>
    </row>
    <row r="378" spans="1:9" ht="15">
      <c r="A378" s="29"/>
      <c r="B378" s="36" t="s">
        <v>73</v>
      </c>
      <c r="C378" s="27" t="s">
        <v>73</v>
      </c>
      <c r="D378" s="27" t="s">
        <v>73</v>
      </c>
      <c r="E378" s="27" t="s">
        <v>73</v>
      </c>
      <c r="F378" s="27" t="s">
        <v>73</v>
      </c>
      <c r="G378" s="27" t="s">
        <v>73</v>
      </c>
      <c r="H378" s="27" t="s">
        <v>73</v>
      </c>
      <c r="I378" s="146"/>
    </row>
    <row r="379" spans="1:9" ht="15">
      <c r="A379" s="194" t="s">
        <v>77</v>
      </c>
      <c r="B379" s="195"/>
      <c r="C379" s="195"/>
      <c r="D379" s="195"/>
      <c r="E379" s="195"/>
      <c r="F379" s="195"/>
      <c r="G379" s="195"/>
      <c r="H379" s="195"/>
      <c r="I379" s="146"/>
    </row>
    <row r="380" spans="1:9" ht="15">
      <c r="A380" s="27">
        <v>1</v>
      </c>
      <c r="B380" s="27" t="s">
        <v>334</v>
      </c>
      <c r="C380" s="27"/>
      <c r="D380" s="27"/>
      <c r="E380" s="27"/>
      <c r="F380" s="27"/>
      <c r="G380" s="27"/>
      <c r="H380" s="27"/>
      <c r="I380" s="3"/>
    </row>
    <row r="381" spans="1:9" ht="12.75">
      <c r="A381" s="36">
        <v>1</v>
      </c>
      <c r="B381" s="139" t="s">
        <v>178</v>
      </c>
      <c r="C381" s="138" t="s">
        <v>42</v>
      </c>
      <c r="D381" s="138">
        <f>9715/100</f>
        <v>97.15</v>
      </c>
      <c r="E381" s="138">
        <v>126</v>
      </c>
      <c r="F381" s="138">
        <v>0.091</v>
      </c>
      <c r="G381" s="63">
        <f aca="true" t="shared" si="15" ref="G381:G387">D381*E381*F381</f>
        <v>1113.9219</v>
      </c>
      <c r="H381" s="84">
        <f>ROUND(48713/2975.05*G381,2)</f>
        <v>18239.18</v>
      </c>
      <c r="I381" s="3"/>
    </row>
    <row r="382" spans="1:9" ht="12.75">
      <c r="A382" s="36">
        <v>2</v>
      </c>
      <c r="B382" s="139" t="s">
        <v>179</v>
      </c>
      <c r="C382" s="138" t="s">
        <v>42</v>
      </c>
      <c r="D382" s="138">
        <v>199.3</v>
      </c>
      <c r="E382" s="138">
        <v>126</v>
      </c>
      <c r="F382" s="138">
        <v>0.03</v>
      </c>
      <c r="G382" s="63">
        <f t="shared" si="15"/>
        <v>753.354</v>
      </c>
      <c r="H382" s="84">
        <f aca="true" t="shared" si="16" ref="H382:H387">ROUND(48713/2975.05*G382,2)</f>
        <v>12335.3</v>
      </c>
      <c r="I382" s="3"/>
    </row>
    <row r="383" spans="1:9" ht="12.75">
      <c r="A383" s="36">
        <v>3</v>
      </c>
      <c r="B383" s="139" t="s">
        <v>122</v>
      </c>
      <c r="C383" s="138" t="s">
        <v>42</v>
      </c>
      <c r="D383" s="138">
        <v>44.07</v>
      </c>
      <c r="E383" s="138">
        <v>126</v>
      </c>
      <c r="F383" s="138">
        <v>0.129</v>
      </c>
      <c r="G383" s="63">
        <f t="shared" si="15"/>
        <v>716.31378</v>
      </c>
      <c r="H383" s="84">
        <f t="shared" si="16"/>
        <v>11728.81</v>
      </c>
      <c r="I383" s="3"/>
    </row>
    <row r="384" spans="1:9" ht="12.75">
      <c r="A384" s="36">
        <v>4</v>
      </c>
      <c r="B384" s="139" t="s">
        <v>113</v>
      </c>
      <c r="C384" s="138" t="s">
        <v>60</v>
      </c>
      <c r="D384" s="138">
        <v>4.4</v>
      </c>
      <c r="E384" s="138">
        <v>4</v>
      </c>
      <c r="F384" s="138">
        <v>2.1</v>
      </c>
      <c r="G384" s="63">
        <f t="shared" si="15"/>
        <v>36.96000000000001</v>
      </c>
      <c r="H384" s="84">
        <f t="shared" si="16"/>
        <v>605.18</v>
      </c>
      <c r="I384" s="3"/>
    </row>
    <row r="385" spans="1:9" ht="12.75">
      <c r="A385" s="36">
        <v>5</v>
      </c>
      <c r="B385" s="139" t="s">
        <v>116</v>
      </c>
      <c r="C385" s="138" t="s">
        <v>42</v>
      </c>
      <c r="D385" s="138">
        <f>150/100</f>
        <v>1.5</v>
      </c>
      <c r="E385" s="138">
        <v>6</v>
      </c>
      <c r="F385" s="138">
        <v>6.25</v>
      </c>
      <c r="G385" s="63">
        <f t="shared" si="15"/>
        <v>56.25</v>
      </c>
      <c r="H385" s="84">
        <f t="shared" si="16"/>
        <v>921.03</v>
      </c>
      <c r="I385" s="3"/>
    </row>
    <row r="386" spans="1:9" ht="12.75">
      <c r="A386" s="36">
        <v>6</v>
      </c>
      <c r="B386" s="139" t="s">
        <v>123</v>
      </c>
      <c r="C386" s="145" t="s">
        <v>51</v>
      </c>
      <c r="D386" s="140">
        <v>7</v>
      </c>
      <c r="E386" s="138">
        <v>126</v>
      </c>
      <c r="F386" s="138">
        <v>0.125</v>
      </c>
      <c r="G386" s="63">
        <f t="shared" si="15"/>
        <v>110.25</v>
      </c>
      <c r="H386" s="84">
        <f t="shared" si="16"/>
        <v>1805.22</v>
      </c>
      <c r="I386" s="3"/>
    </row>
    <row r="387" spans="1:9" ht="12.75">
      <c r="A387" s="36">
        <v>7</v>
      </c>
      <c r="B387" s="139" t="s">
        <v>323</v>
      </c>
      <c r="C387" s="145" t="s">
        <v>47</v>
      </c>
      <c r="D387" s="140">
        <f>1*20</f>
        <v>20</v>
      </c>
      <c r="E387" s="144">
        <v>3</v>
      </c>
      <c r="F387" s="137">
        <v>1</v>
      </c>
      <c r="G387" s="63">
        <f t="shared" si="15"/>
        <v>60</v>
      </c>
      <c r="H387" s="84">
        <f t="shared" si="16"/>
        <v>982.43</v>
      </c>
      <c r="I387" s="3"/>
    </row>
    <row r="388" spans="1:10" ht="15">
      <c r="A388" s="36"/>
      <c r="B388" s="2" t="s">
        <v>324</v>
      </c>
      <c r="C388" s="32"/>
      <c r="D388" s="32"/>
      <c r="E388" s="32"/>
      <c r="F388" s="32"/>
      <c r="G388" s="152">
        <f>SUM(G381:G387)</f>
        <v>2847.04968</v>
      </c>
      <c r="H388" s="30">
        <f>SUM(H381:H387)</f>
        <v>46617.15</v>
      </c>
      <c r="I388" s="3"/>
      <c r="J388" s="11"/>
    </row>
    <row r="389" spans="1:10" ht="12.75">
      <c r="A389" s="29">
        <v>2</v>
      </c>
      <c r="B389" s="5" t="s">
        <v>317</v>
      </c>
      <c r="C389" s="36" t="s">
        <v>211</v>
      </c>
      <c r="D389" s="36"/>
      <c r="E389" s="33"/>
      <c r="F389" s="29"/>
      <c r="G389" s="31"/>
      <c r="H389" s="188"/>
      <c r="I389" s="29"/>
      <c r="J389" s="11"/>
    </row>
    <row r="390" spans="1:9" ht="12" customHeight="1">
      <c r="A390" s="36">
        <v>1</v>
      </c>
      <c r="B390" s="3" t="s">
        <v>258</v>
      </c>
      <c r="C390" s="36" t="s">
        <v>211</v>
      </c>
      <c r="D390" s="36">
        <v>70</v>
      </c>
      <c r="E390" s="44">
        <v>1</v>
      </c>
      <c r="F390" s="36">
        <v>1</v>
      </c>
      <c r="G390" s="63">
        <v>70</v>
      </c>
      <c r="H390" s="84">
        <f>ROUND(48713/2975.05*G390,2)</f>
        <v>1146.17</v>
      </c>
      <c r="I390" s="29"/>
    </row>
    <row r="391" spans="1:9" ht="12.75">
      <c r="A391" s="47">
        <v>2</v>
      </c>
      <c r="B391" s="3" t="s">
        <v>259</v>
      </c>
      <c r="C391" s="36" t="s">
        <v>211</v>
      </c>
      <c r="D391" s="36">
        <v>30</v>
      </c>
      <c r="E391" s="44">
        <v>1</v>
      </c>
      <c r="F391" s="36">
        <v>1</v>
      </c>
      <c r="G391" s="63">
        <v>30</v>
      </c>
      <c r="H391" s="84">
        <f>ROUND(48713/2975.05*G391,2)</f>
        <v>491.22</v>
      </c>
      <c r="I391" s="3"/>
    </row>
    <row r="392" spans="1:9" ht="12.75">
      <c r="A392" s="47">
        <v>3</v>
      </c>
      <c r="B392" s="3" t="s">
        <v>330</v>
      </c>
      <c r="C392" s="36" t="s">
        <v>211</v>
      </c>
      <c r="D392" s="36">
        <v>12</v>
      </c>
      <c r="E392" s="44">
        <v>1</v>
      </c>
      <c r="F392" s="36">
        <v>1</v>
      </c>
      <c r="G392" s="63">
        <v>12</v>
      </c>
      <c r="H392" s="84">
        <f>ROUND(48713/2975.05*G392,2)</f>
        <v>196.49</v>
      </c>
      <c r="I392" s="3"/>
    </row>
    <row r="393" spans="1:9" ht="12.75">
      <c r="A393" s="47">
        <v>4</v>
      </c>
      <c r="B393" s="3" t="s">
        <v>331</v>
      </c>
      <c r="C393" s="36" t="s">
        <v>211</v>
      </c>
      <c r="D393" s="36">
        <v>16</v>
      </c>
      <c r="E393" s="44">
        <v>1</v>
      </c>
      <c r="F393" s="36">
        <v>1</v>
      </c>
      <c r="G393" s="63">
        <v>16</v>
      </c>
      <c r="H393" s="84">
        <f>ROUND(48713/2975.05*G393,2)</f>
        <v>261.98</v>
      </c>
      <c r="I393" s="3"/>
    </row>
    <row r="394" spans="1:9" ht="15">
      <c r="A394" s="47"/>
      <c r="B394" s="2" t="s">
        <v>196</v>
      </c>
      <c r="C394" s="36"/>
      <c r="D394" s="36"/>
      <c r="E394" s="44"/>
      <c r="F394" s="36"/>
      <c r="G394" s="31">
        <f>SUM(G390:G393)</f>
        <v>128</v>
      </c>
      <c r="H394" s="30">
        <f>SUM(H390:H393)</f>
        <v>2095.86</v>
      </c>
      <c r="I394" s="3"/>
    </row>
    <row r="395" spans="1:9" ht="13.5" customHeight="1">
      <c r="A395" s="47"/>
      <c r="B395" s="5" t="s">
        <v>357</v>
      </c>
      <c r="C395" s="36"/>
      <c r="D395" s="36"/>
      <c r="E395" s="44"/>
      <c r="F395" s="36"/>
      <c r="G395" s="152">
        <f>G388+G394</f>
        <v>2975.04968</v>
      </c>
      <c r="H395" s="30">
        <f>H388+H394</f>
        <v>48713.01</v>
      </c>
      <c r="I395" s="3"/>
    </row>
    <row r="396" spans="1:9" ht="15.75" customHeight="1">
      <c r="A396" s="29">
        <v>3</v>
      </c>
      <c r="B396" s="154" t="s">
        <v>219</v>
      </c>
      <c r="C396" s="35" t="s">
        <v>47</v>
      </c>
      <c r="D396" s="35">
        <v>209</v>
      </c>
      <c r="E396" s="52">
        <v>1</v>
      </c>
      <c r="F396" s="52">
        <v>1</v>
      </c>
      <c r="G396" s="171">
        <f>D396*E396*F396</f>
        <v>209</v>
      </c>
      <c r="H396" s="183">
        <v>7010</v>
      </c>
      <c r="I396" s="35" t="s">
        <v>425</v>
      </c>
    </row>
    <row r="397" spans="1:9" ht="14.25">
      <c r="A397" s="29">
        <v>4</v>
      </c>
      <c r="B397" s="26" t="s">
        <v>446</v>
      </c>
      <c r="C397" s="35"/>
      <c r="D397" s="35"/>
      <c r="E397" s="33"/>
      <c r="F397" s="29"/>
      <c r="G397" s="50"/>
      <c r="H397" s="183">
        <v>44195</v>
      </c>
      <c r="I397" s="49" t="s">
        <v>246</v>
      </c>
    </row>
    <row r="398" spans="1:10" ht="16.5" customHeight="1">
      <c r="A398" s="47"/>
      <c r="B398" s="112" t="s">
        <v>332</v>
      </c>
      <c r="C398" s="36"/>
      <c r="D398" s="36"/>
      <c r="E398" s="36"/>
      <c r="F398" s="36"/>
      <c r="G398" s="31"/>
      <c r="H398" s="30">
        <f>H395+H396+H397</f>
        <v>99918.01000000001</v>
      </c>
      <c r="I398" s="3"/>
      <c r="J398" s="45"/>
    </row>
    <row r="399" spans="1:9" ht="20.25" customHeight="1">
      <c r="A399" s="194" t="s">
        <v>16</v>
      </c>
      <c r="B399" s="195"/>
      <c r="C399" s="195"/>
      <c r="D399" s="195"/>
      <c r="E399" s="195"/>
      <c r="F399" s="195"/>
      <c r="G399" s="195"/>
      <c r="H399" s="195"/>
      <c r="I399" s="3"/>
    </row>
    <row r="400" spans="1:9" ht="12.75">
      <c r="A400" s="32">
        <v>1</v>
      </c>
      <c r="B400" s="2" t="s">
        <v>124</v>
      </c>
      <c r="C400" s="3"/>
      <c r="D400" s="3"/>
      <c r="E400" s="44"/>
      <c r="F400" s="36"/>
      <c r="G400" s="36"/>
      <c r="H400" s="43"/>
      <c r="I400" s="3"/>
    </row>
    <row r="401" spans="1:9" ht="12.75">
      <c r="A401" s="35">
        <v>1</v>
      </c>
      <c r="B401" s="3" t="s">
        <v>125</v>
      </c>
      <c r="C401" s="35" t="s">
        <v>42</v>
      </c>
      <c r="D401" s="35">
        <v>1.08</v>
      </c>
      <c r="E401" s="37">
        <v>3</v>
      </c>
      <c r="F401" s="36">
        <v>0.23</v>
      </c>
      <c r="G401" s="63">
        <f>D401*E401*F401</f>
        <v>0.7452000000000001</v>
      </c>
      <c r="H401" s="84">
        <f>ROUND(42974/2438.13*G401,2)</f>
        <v>13.13</v>
      </c>
      <c r="I401" s="3"/>
    </row>
    <row r="402" spans="1:9" ht="12.75">
      <c r="A402" s="35">
        <v>2</v>
      </c>
      <c r="B402" s="3" t="s">
        <v>126</v>
      </c>
      <c r="C402" s="35" t="s">
        <v>127</v>
      </c>
      <c r="D402" s="35">
        <v>30</v>
      </c>
      <c r="E402" s="37">
        <v>1</v>
      </c>
      <c r="F402" s="36">
        <v>0.35</v>
      </c>
      <c r="G402" s="63">
        <f>D402*E402*F402</f>
        <v>10.5</v>
      </c>
      <c r="H402" s="84">
        <f aca="true" t="shared" si="17" ref="H402:H417">ROUND(42974/2438.13*G402,2)</f>
        <v>185.07</v>
      </c>
      <c r="I402" s="3"/>
    </row>
    <row r="403" spans="1:9" ht="12.75">
      <c r="A403" s="35">
        <v>3</v>
      </c>
      <c r="B403" s="3" t="s">
        <v>128</v>
      </c>
      <c r="C403" s="35" t="s">
        <v>85</v>
      </c>
      <c r="D403" s="35">
        <v>3</v>
      </c>
      <c r="E403" s="37">
        <v>12</v>
      </c>
      <c r="F403" s="36">
        <v>1.35</v>
      </c>
      <c r="G403" s="63">
        <f>D403*E403*F403</f>
        <v>48.6</v>
      </c>
      <c r="H403" s="84">
        <f t="shared" si="17"/>
        <v>856.61</v>
      </c>
      <c r="I403" s="3"/>
    </row>
    <row r="404" spans="1:9" ht="12.75">
      <c r="A404" s="35">
        <v>4</v>
      </c>
      <c r="B404" s="3" t="s">
        <v>129</v>
      </c>
      <c r="C404" s="35" t="s">
        <v>42</v>
      </c>
      <c r="D404" s="35">
        <v>1.08</v>
      </c>
      <c r="E404" s="37">
        <v>72</v>
      </c>
      <c r="F404" s="36">
        <v>0.03</v>
      </c>
      <c r="G404" s="63">
        <f>D404*E404*F404</f>
        <v>2.3328</v>
      </c>
      <c r="H404" s="84">
        <f t="shared" si="17"/>
        <v>41.12</v>
      </c>
      <c r="I404" s="3"/>
    </row>
    <row r="405" spans="1:9" ht="12.75">
      <c r="A405" s="35">
        <v>5</v>
      </c>
      <c r="B405" s="3" t="s">
        <v>130</v>
      </c>
      <c r="C405" s="35" t="s">
        <v>42</v>
      </c>
      <c r="D405" s="34">
        <f>100/100</f>
        <v>1</v>
      </c>
      <c r="E405" s="37">
        <v>12</v>
      </c>
      <c r="F405" s="36">
        <v>1.21</v>
      </c>
      <c r="G405" s="63">
        <f>D405*E405*F405</f>
        <v>14.52</v>
      </c>
      <c r="H405" s="84">
        <f t="shared" si="17"/>
        <v>255.93</v>
      </c>
      <c r="I405" s="3"/>
    </row>
    <row r="406" spans="1:9" ht="12.75">
      <c r="A406" s="32">
        <v>2</v>
      </c>
      <c r="B406" s="2" t="s">
        <v>131</v>
      </c>
      <c r="C406" s="35"/>
      <c r="D406" s="35"/>
      <c r="E406" s="37"/>
      <c r="F406" s="36"/>
      <c r="G406" s="63"/>
      <c r="H406" s="84">
        <f t="shared" si="17"/>
        <v>0</v>
      </c>
      <c r="I406" s="3"/>
    </row>
    <row r="407" spans="1:9" ht="12.75">
      <c r="A407" s="35">
        <v>1</v>
      </c>
      <c r="B407" s="3" t="s">
        <v>132</v>
      </c>
      <c r="C407" s="35" t="s">
        <v>42</v>
      </c>
      <c r="D407" s="42">
        <f>5000/100</f>
        <v>50</v>
      </c>
      <c r="E407" s="37">
        <v>3</v>
      </c>
      <c r="F407" s="36">
        <v>0.23</v>
      </c>
      <c r="G407" s="63">
        <f aca="true" t="shared" si="18" ref="G407:G417">D407*E407*F407</f>
        <v>34.5</v>
      </c>
      <c r="H407" s="84">
        <f t="shared" si="17"/>
        <v>608.09</v>
      </c>
      <c r="I407" s="3"/>
    </row>
    <row r="408" spans="1:9" ht="12.75">
      <c r="A408" s="35">
        <v>2</v>
      </c>
      <c r="B408" s="3" t="s">
        <v>238</v>
      </c>
      <c r="C408" s="35" t="s">
        <v>42</v>
      </c>
      <c r="D408" s="35">
        <v>1.44</v>
      </c>
      <c r="E408" s="37">
        <v>27</v>
      </c>
      <c r="F408" s="36">
        <v>0.03</v>
      </c>
      <c r="G408" s="63">
        <f t="shared" si="18"/>
        <v>1.1663999999999999</v>
      </c>
      <c r="H408" s="84">
        <f t="shared" si="17"/>
        <v>20.56</v>
      </c>
      <c r="I408" s="3"/>
    </row>
    <row r="409" spans="1:9" ht="12.75">
      <c r="A409" s="35">
        <v>3</v>
      </c>
      <c r="B409" s="3" t="s">
        <v>133</v>
      </c>
      <c r="C409" s="35" t="s">
        <v>42</v>
      </c>
      <c r="D409" s="35">
        <f>1945/100</f>
        <v>19.45</v>
      </c>
      <c r="E409" s="37">
        <v>27</v>
      </c>
      <c r="F409" s="36">
        <v>0.03</v>
      </c>
      <c r="G409" s="63">
        <f t="shared" si="18"/>
        <v>15.754499999999998</v>
      </c>
      <c r="H409" s="84">
        <f t="shared" si="17"/>
        <v>277.69</v>
      </c>
      <c r="I409" s="3"/>
    </row>
    <row r="410" spans="1:9" ht="12.75">
      <c r="A410" s="35">
        <v>4</v>
      </c>
      <c r="B410" s="3" t="s">
        <v>134</v>
      </c>
      <c r="C410" s="35"/>
      <c r="D410" s="35"/>
      <c r="E410" s="37"/>
      <c r="F410" s="36"/>
      <c r="G410" s="63">
        <f t="shared" si="18"/>
        <v>0</v>
      </c>
      <c r="H410" s="84">
        <f t="shared" si="17"/>
        <v>0</v>
      </c>
      <c r="I410" s="3"/>
    </row>
    <row r="411" spans="1:9" ht="12.75">
      <c r="A411" s="35">
        <v>5</v>
      </c>
      <c r="B411" s="3" t="s">
        <v>135</v>
      </c>
      <c r="C411" s="35" t="s">
        <v>42</v>
      </c>
      <c r="D411" s="35">
        <v>27.86</v>
      </c>
      <c r="E411" s="37">
        <v>12</v>
      </c>
      <c r="F411" s="36">
        <v>1.21</v>
      </c>
      <c r="G411" s="63">
        <f t="shared" si="18"/>
        <v>404.5272</v>
      </c>
      <c r="H411" s="84">
        <f t="shared" si="17"/>
        <v>7130.12</v>
      </c>
      <c r="I411" s="3"/>
    </row>
    <row r="412" spans="1:9" ht="12.75">
      <c r="A412" s="35">
        <v>6</v>
      </c>
      <c r="B412" s="3" t="s">
        <v>136</v>
      </c>
      <c r="C412" s="35" t="s">
        <v>120</v>
      </c>
      <c r="D412" s="35">
        <v>3</v>
      </c>
      <c r="E412" s="37">
        <v>12</v>
      </c>
      <c r="F412" s="36">
        <v>1.35</v>
      </c>
      <c r="G412" s="63">
        <f t="shared" si="18"/>
        <v>48.6</v>
      </c>
      <c r="H412" s="84">
        <f t="shared" si="17"/>
        <v>856.61</v>
      </c>
      <c r="I412" s="3"/>
    </row>
    <row r="413" spans="1:9" ht="12.75">
      <c r="A413" s="35">
        <v>7</v>
      </c>
      <c r="B413" s="3" t="s">
        <v>137</v>
      </c>
      <c r="C413" s="35" t="s">
        <v>42</v>
      </c>
      <c r="D413" s="35">
        <v>27.86</v>
      </c>
      <c r="E413" s="37">
        <v>6</v>
      </c>
      <c r="F413" s="36">
        <v>0.4</v>
      </c>
      <c r="G413" s="63">
        <f t="shared" si="18"/>
        <v>66.864</v>
      </c>
      <c r="H413" s="84">
        <f t="shared" si="17"/>
        <v>1178.53</v>
      </c>
      <c r="I413" s="3"/>
    </row>
    <row r="414" spans="1:9" ht="12.75">
      <c r="A414" s="35">
        <v>8</v>
      </c>
      <c r="B414" s="3" t="s">
        <v>138</v>
      </c>
      <c r="C414" s="35" t="s">
        <v>42</v>
      </c>
      <c r="D414" s="42">
        <f>22000*0.1/100</f>
        <v>22</v>
      </c>
      <c r="E414" s="37">
        <v>72</v>
      </c>
      <c r="F414" s="36">
        <v>0.03</v>
      </c>
      <c r="G414" s="63">
        <f t="shared" si="18"/>
        <v>47.519999999999996</v>
      </c>
      <c r="H414" s="84">
        <f t="shared" si="17"/>
        <v>837.58</v>
      </c>
      <c r="I414" s="3"/>
    </row>
    <row r="415" spans="1:9" ht="12.75">
      <c r="A415" s="35">
        <v>9</v>
      </c>
      <c r="B415" s="3" t="s">
        <v>126</v>
      </c>
      <c r="C415" s="35" t="s">
        <v>127</v>
      </c>
      <c r="D415" s="42">
        <v>30</v>
      </c>
      <c r="E415" s="37">
        <v>4</v>
      </c>
      <c r="F415" s="36">
        <v>0.35</v>
      </c>
      <c r="G415" s="63">
        <f t="shared" si="18"/>
        <v>42</v>
      </c>
      <c r="H415" s="84">
        <f t="shared" si="17"/>
        <v>740.28</v>
      </c>
      <c r="I415" s="3"/>
    </row>
    <row r="416" spans="1:9" ht="12.75">
      <c r="A416" s="35">
        <v>10</v>
      </c>
      <c r="B416" s="3" t="s">
        <v>256</v>
      </c>
      <c r="C416" s="35" t="s">
        <v>42</v>
      </c>
      <c r="D416" s="42">
        <v>2.44</v>
      </c>
      <c r="E416" s="37">
        <v>2</v>
      </c>
      <c r="F416" s="36">
        <v>6.25</v>
      </c>
      <c r="G416" s="63">
        <f t="shared" si="18"/>
        <v>30.5</v>
      </c>
      <c r="H416" s="84">
        <f t="shared" si="17"/>
        <v>537.59</v>
      </c>
      <c r="I416" s="3"/>
    </row>
    <row r="417" spans="1:9" ht="12.75">
      <c r="A417" s="35">
        <v>11</v>
      </c>
      <c r="B417" s="3" t="s">
        <v>139</v>
      </c>
      <c r="C417" s="35" t="s">
        <v>47</v>
      </c>
      <c r="D417" s="42">
        <v>120</v>
      </c>
      <c r="E417" s="37">
        <v>12</v>
      </c>
      <c r="F417" s="36">
        <v>1</v>
      </c>
      <c r="G417" s="63">
        <f t="shared" si="18"/>
        <v>1440</v>
      </c>
      <c r="H417" s="84">
        <f t="shared" si="17"/>
        <v>25381.16</v>
      </c>
      <c r="I417" s="3"/>
    </row>
    <row r="418" spans="1:9" ht="12.75">
      <c r="A418" s="35"/>
      <c r="B418" s="2" t="s">
        <v>196</v>
      </c>
      <c r="C418" s="35"/>
      <c r="D418" s="35"/>
      <c r="E418" s="33"/>
      <c r="F418" s="29"/>
      <c r="G418" s="31">
        <f>SUM(G401:G417)</f>
        <v>2208.1301</v>
      </c>
      <c r="H418" s="189">
        <f>SUM(H401:H417)</f>
        <v>38920.07</v>
      </c>
      <c r="I418" s="3"/>
    </row>
    <row r="419" spans="1:9" ht="12.75">
      <c r="A419" s="32">
        <v>3</v>
      </c>
      <c r="B419" s="5" t="s">
        <v>317</v>
      </c>
      <c r="C419" s="35"/>
      <c r="D419" s="40"/>
      <c r="E419" s="37"/>
      <c r="F419" s="36"/>
      <c r="G419" s="41"/>
      <c r="H419" s="188"/>
      <c r="I419" s="3"/>
    </row>
    <row r="420" spans="1:9" ht="12.75">
      <c r="A420" s="35">
        <v>1</v>
      </c>
      <c r="B420" s="3" t="s">
        <v>260</v>
      </c>
      <c r="C420" s="36" t="s">
        <v>211</v>
      </c>
      <c r="D420" s="40">
        <v>40</v>
      </c>
      <c r="E420" s="37">
        <v>1</v>
      </c>
      <c r="F420" s="36">
        <v>1</v>
      </c>
      <c r="G420" s="34">
        <v>40</v>
      </c>
      <c r="H420" s="84">
        <f>ROUND(42974/2438.13*G420,2)</f>
        <v>705.03</v>
      </c>
      <c r="I420" s="3"/>
    </row>
    <row r="421" spans="1:10" ht="12.75">
      <c r="A421" s="35">
        <v>2</v>
      </c>
      <c r="B421" s="3" t="s">
        <v>255</v>
      </c>
      <c r="C421" s="36" t="s">
        <v>211</v>
      </c>
      <c r="D421" s="40">
        <v>54</v>
      </c>
      <c r="E421" s="37">
        <v>1</v>
      </c>
      <c r="F421" s="36">
        <v>1</v>
      </c>
      <c r="G421" s="34">
        <v>54</v>
      </c>
      <c r="H421" s="84">
        <f>ROUND(42974/2438.13*G421,2)</f>
        <v>951.79</v>
      </c>
      <c r="I421" s="3"/>
      <c r="J421" s="11"/>
    </row>
    <row r="422" spans="1:9" ht="12.75">
      <c r="A422" s="35">
        <v>3</v>
      </c>
      <c r="B422" s="3" t="s">
        <v>206</v>
      </c>
      <c r="C422" s="36" t="s">
        <v>211</v>
      </c>
      <c r="D422" s="40">
        <v>60</v>
      </c>
      <c r="E422" s="37">
        <v>1</v>
      </c>
      <c r="F422" s="36">
        <v>1</v>
      </c>
      <c r="G422" s="34">
        <v>60</v>
      </c>
      <c r="H422" s="84">
        <f>ROUND(42974/2438.13*G422,2)</f>
        <v>1057.55</v>
      </c>
      <c r="I422" s="3"/>
    </row>
    <row r="423" spans="1:9" ht="12.75">
      <c r="A423" s="35">
        <v>4</v>
      </c>
      <c r="B423" s="3" t="s">
        <v>261</v>
      </c>
      <c r="C423" s="36" t="s">
        <v>211</v>
      </c>
      <c r="D423" s="40">
        <v>60</v>
      </c>
      <c r="E423" s="37">
        <v>1</v>
      </c>
      <c r="F423" s="36">
        <v>1</v>
      </c>
      <c r="G423" s="34">
        <v>60</v>
      </c>
      <c r="H423" s="84">
        <f>ROUND(42974/2438.13*G423,2)</f>
        <v>1057.55</v>
      </c>
      <c r="I423" s="3"/>
    </row>
    <row r="424" spans="1:9" ht="12.75">
      <c r="A424" s="35">
        <v>5</v>
      </c>
      <c r="B424" s="3" t="s">
        <v>333</v>
      </c>
      <c r="C424" s="36" t="s">
        <v>211</v>
      </c>
      <c r="D424" s="40">
        <v>16</v>
      </c>
      <c r="E424" s="37">
        <v>1</v>
      </c>
      <c r="F424" s="36">
        <v>1</v>
      </c>
      <c r="G424" s="34">
        <v>16</v>
      </c>
      <c r="H424" s="84">
        <f>ROUND(42974/2438.13*G424,2)</f>
        <v>282.01</v>
      </c>
      <c r="I424" s="3"/>
    </row>
    <row r="425" spans="1:9" ht="12.75">
      <c r="A425" s="35"/>
      <c r="B425" s="2" t="s">
        <v>196</v>
      </c>
      <c r="C425" s="36"/>
      <c r="D425" s="40"/>
      <c r="E425" s="37"/>
      <c r="F425" s="36"/>
      <c r="G425" s="70">
        <f>SUM(G420:G424)</f>
        <v>230</v>
      </c>
      <c r="H425" s="190">
        <f>SUM(H420:H424)</f>
        <v>4053.9300000000003</v>
      </c>
      <c r="I425" s="3"/>
    </row>
    <row r="426" spans="1:9" ht="15">
      <c r="A426" s="35"/>
      <c r="B426" s="1" t="s">
        <v>358</v>
      </c>
      <c r="C426" s="62"/>
      <c r="D426" s="156"/>
      <c r="E426" s="157"/>
      <c r="F426" s="62"/>
      <c r="G426" s="193">
        <f>G418+G425</f>
        <v>2438.1301</v>
      </c>
      <c r="H426" s="173">
        <f>H418+H425</f>
        <v>42974</v>
      </c>
      <c r="I426" s="3"/>
    </row>
    <row r="427" spans="1:9" ht="12.75">
      <c r="A427" s="35">
        <v>4</v>
      </c>
      <c r="B427" s="2" t="s">
        <v>242</v>
      </c>
      <c r="C427" s="35" t="s">
        <v>47</v>
      </c>
      <c r="D427" s="42">
        <v>121</v>
      </c>
      <c r="E427" s="37">
        <v>1</v>
      </c>
      <c r="F427" s="36">
        <v>1</v>
      </c>
      <c r="G427" s="41">
        <f>D427*E427*F427</f>
        <v>121</v>
      </c>
      <c r="H427" s="189">
        <v>13628</v>
      </c>
      <c r="I427" s="56" t="s">
        <v>426</v>
      </c>
    </row>
    <row r="428" spans="1:9" ht="15">
      <c r="A428" s="3"/>
      <c r="B428" s="1" t="s">
        <v>187</v>
      </c>
      <c r="C428" s="26"/>
      <c r="D428" s="26"/>
      <c r="E428" s="27"/>
      <c r="F428" s="27"/>
      <c r="G428" s="114"/>
      <c r="H428" s="30">
        <f>H426+H427</f>
        <v>56602</v>
      </c>
      <c r="I428" s="3"/>
    </row>
    <row r="429" spans="1:10" ht="25.5" customHeight="1">
      <c r="A429" s="29"/>
      <c r="B429" s="28" t="s">
        <v>190</v>
      </c>
      <c r="C429" s="27"/>
      <c r="D429" s="27"/>
      <c r="E429" s="27"/>
      <c r="F429" s="27"/>
      <c r="G429" s="26"/>
      <c r="H429" s="191">
        <f>H156+H244+H312+H349+H370+H375+H398+H428</f>
        <v>7178545.9399999995</v>
      </c>
      <c r="I429" s="26"/>
      <c r="J429" s="45"/>
    </row>
    <row r="430" spans="1:7" ht="12.75">
      <c r="A430" s="10"/>
      <c r="B430" s="10"/>
      <c r="C430" s="10"/>
      <c r="D430" s="10"/>
      <c r="E430" s="10"/>
      <c r="F430" s="10"/>
      <c r="G430" s="10"/>
    </row>
    <row r="431" spans="1:12" s="13" customFormat="1" ht="12.75">
      <c r="A431" s="19"/>
      <c r="B431" s="14"/>
      <c r="C431" s="14"/>
      <c r="D431" s="14"/>
      <c r="F431" s="14"/>
      <c r="G431" s="12"/>
      <c r="H431" s="12"/>
      <c r="I431" s="23"/>
      <c r="K431" s="25"/>
      <c r="L431" s="24"/>
    </row>
    <row r="432" spans="1:12" s="13" customFormat="1" ht="12.75">
      <c r="A432" s="19"/>
      <c r="G432" s="23"/>
      <c r="H432" s="23"/>
      <c r="I432" s="12"/>
      <c r="K432" s="22"/>
      <c r="L432" s="21"/>
    </row>
    <row r="433" spans="1:8" s="13" customFormat="1" ht="12.75">
      <c r="A433" s="19"/>
      <c r="H433" s="15"/>
    </row>
    <row r="434" spans="1:9" s="13" customFormat="1" ht="12.75" customHeight="1">
      <c r="A434" s="19"/>
      <c r="H434" s="12"/>
      <c r="I434" s="12"/>
    </row>
    <row r="435" spans="1:9" s="13" customFormat="1" ht="12.75">
      <c r="A435" s="19"/>
      <c r="H435" s="20"/>
      <c r="I435" s="12"/>
    </row>
    <row r="436" spans="1:9" s="13" customFormat="1" ht="12.75">
      <c r="A436" s="19"/>
      <c r="H436" s="15"/>
      <c r="I436" s="12"/>
    </row>
    <row r="437" spans="1:8" s="13" customFormat="1" ht="12.75">
      <c r="A437" s="19"/>
      <c r="H437" s="14"/>
    </row>
    <row r="438" spans="1:8" s="13" customFormat="1" ht="12.75">
      <c r="A438" s="19"/>
      <c r="G438" s="12"/>
      <c r="H438" s="15"/>
    </row>
    <row r="439" spans="1:9" ht="12.75">
      <c r="A439" s="7"/>
      <c r="G439" s="13"/>
      <c r="H439" s="11"/>
      <c r="I439" s="11"/>
    </row>
    <row r="440" ht="12.75">
      <c r="G440" s="13"/>
    </row>
    <row r="441" spans="2:9" ht="12.75">
      <c r="B441" s="13"/>
      <c r="C441" s="13"/>
      <c r="D441" s="13"/>
      <c r="E441" s="13"/>
      <c r="F441" s="13"/>
      <c r="G441" s="13"/>
      <c r="H441" s="18"/>
      <c r="I441" s="11"/>
    </row>
    <row r="442" spans="2:9" ht="12.75">
      <c r="B442" s="13"/>
      <c r="C442" s="13"/>
      <c r="D442" s="13"/>
      <c r="E442" s="13"/>
      <c r="F442" s="13"/>
      <c r="G442" s="13"/>
      <c r="I442" s="11"/>
    </row>
    <row r="443" spans="2:6" ht="12.75">
      <c r="B443" s="17"/>
      <c r="C443" s="13"/>
      <c r="D443" s="13"/>
      <c r="E443" s="13"/>
      <c r="F443" s="13"/>
    </row>
    <row r="444" ht="12.75">
      <c r="H444" s="11"/>
    </row>
    <row r="450" spans="2:7" ht="12.75">
      <c r="B450" s="14"/>
      <c r="C450" s="14"/>
      <c r="D450" s="14"/>
      <c r="E450" s="16"/>
      <c r="F450" s="14"/>
      <c r="G450" s="15"/>
    </row>
    <row r="451" spans="2:7" ht="12.75">
      <c r="B451" s="14"/>
      <c r="C451" s="14"/>
      <c r="D451" s="14"/>
      <c r="E451" s="14"/>
      <c r="F451" s="14"/>
      <c r="G451" s="14"/>
    </row>
    <row r="452" spans="2:7" ht="12.75">
      <c r="B452" s="8"/>
      <c r="C452" s="14"/>
      <c r="D452" s="14"/>
      <c r="G452" s="14"/>
    </row>
    <row r="453" spans="2:7" ht="12.75">
      <c r="B453" s="8"/>
      <c r="C453" s="14"/>
      <c r="D453" s="14"/>
      <c r="G453" s="15"/>
    </row>
    <row r="454" spans="2:7" ht="12.75">
      <c r="B454" s="8"/>
      <c r="C454" s="14"/>
      <c r="D454" s="14"/>
      <c r="G454" s="13"/>
    </row>
    <row r="455" spans="2:7" ht="12.75">
      <c r="B455" s="8"/>
      <c r="G455" s="12"/>
    </row>
    <row r="456" ht="12.75">
      <c r="B456" s="8"/>
    </row>
    <row r="457" spans="2:7" ht="12.75">
      <c r="B457" s="8"/>
      <c r="G457" s="11"/>
    </row>
    <row r="458" ht="12.75">
      <c r="B458" s="8"/>
    </row>
    <row r="459" spans="1:2" ht="12.75">
      <c r="A459" s="9"/>
      <c r="B459" s="8"/>
    </row>
    <row r="460" ht="12.75">
      <c r="B460" s="8"/>
    </row>
    <row r="461" ht="12.75">
      <c r="B461" s="8"/>
    </row>
    <row r="488" ht="12.75">
      <c r="B488" s="7"/>
    </row>
  </sheetData>
  <mergeCells count="21">
    <mergeCell ref="A399:H399"/>
    <mergeCell ref="A372:H372"/>
    <mergeCell ref="A376:H376"/>
    <mergeCell ref="A377:H377"/>
    <mergeCell ref="A379:H379"/>
    <mergeCell ref="A314:H314"/>
    <mergeCell ref="A350:H350"/>
    <mergeCell ref="A351:H351"/>
    <mergeCell ref="A371:H371"/>
    <mergeCell ref="A161:H161"/>
    <mergeCell ref="A245:H245"/>
    <mergeCell ref="A246:H246"/>
    <mergeCell ref="A313:H313"/>
    <mergeCell ref="A20:H20"/>
    <mergeCell ref="B89:I89"/>
    <mergeCell ref="A157:G157"/>
    <mergeCell ref="A160:H160"/>
    <mergeCell ref="A16:H16"/>
    <mergeCell ref="A17:H17"/>
    <mergeCell ref="A18:H18"/>
    <mergeCell ref="A19:H19"/>
  </mergeCells>
  <printOptions/>
  <pageMargins left="0.16" right="0.16" top="0.17" bottom="0.17" header="0.17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2013-01-30T09:46:24Z</cp:lastPrinted>
  <dcterms:created xsi:type="dcterms:W3CDTF">2008-06-02T11:59:37Z</dcterms:created>
  <dcterms:modified xsi:type="dcterms:W3CDTF">2013-01-30T09:47:41Z</dcterms:modified>
  <cp:category/>
  <cp:version/>
  <cp:contentType/>
  <cp:contentStatus/>
</cp:coreProperties>
</file>